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5" documentId="13_ncr:1_{C2633A32-FDB5-4CCF-BC81-23CD820045A7}" xr6:coauthVersionLast="47" xr6:coauthVersionMax="47" xr10:uidLastSave="{283EE221-B098-43E7-A5B3-999C406BBBC7}"/>
  <workbookProtection workbookAlgorithmName="SHA-512" workbookHashValue="vc9RmIvURBEqe5Dc1EXX0xcObMWH7p3+xMS4JDxiwGrOXgBdkZU4tJD+05m/DdBGIYzztkavqI04p8RxTYVlyg==" workbookSaltValue="PTmbGbxa2/CWe/68CwRsFg==" workbookSpinCount="100000" lockStructure="1"/>
  <bookViews>
    <workbookView xWindow="-108" yWindow="-108" windowWidth="23256" windowHeight="12576" tabRatio="500" xr2:uid="{00000000-000D-0000-FFFF-FFFF00000000}"/>
  </bookViews>
  <sheets>
    <sheet name="Eligible Measures List" sheetId="1" r:id="rId1"/>
    <sheet name="Accessibility Disclaimer" sheetId="3" r:id="rId2"/>
    <sheet name="Version Control" sheetId="2" state="hidden" r:id="rId3"/>
    <sheet name="Revision History" sheetId="4" state="hidden" r:id="rId4"/>
  </sheets>
  <definedNames>
    <definedName name="_xlnm.Print_Area" localSheetId="0">'Eligible Measures List'!$A$1:$AZ$113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G66" i="1" l="1"/>
  <c r="G63" i="1"/>
  <c r="G62" i="1"/>
  <c r="G61" i="1"/>
  <c r="G60" i="1"/>
  <c r="G57" i="1"/>
  <c r="G56" i="1"/>
  <c r="G55" i="1"/>
  <c r="G49" i="1"/>
  <c r="G46" i="1"/>
  <c r="G42" i="1"/>
  <c r="G39" i="1"/>
  <c r="G36" i="1"/>
  <c r="G31" i="1"/>
  <c r="G28" i="1"/>
  <c r="G25" i="1"/>
  <c r="G24" i="1"/>
  <c r="G23" i="1"/>
  <c r="G18" i="1"/>
  <c r="G17" i="1"/>
  <c r="G16" i="1"/>
  <c r="G15" i="1"/>
  <c r="G9" i="1"/>
  <c r="G12" i="1"/>
  <c r="G6" i="1"/>
  <c r="G5" i="1"/>
  <c r="G69" i="1" l="1"/>
  <c r="G88" i="1" s="1"/>
  <c r="A34" i="1"/>
  <c r="G77" i="1"/>
  <c r="G90" i="1" s="1"/>
  <c r="G92" i="1" l="1"/>
  <c r="A21" i="1"/>
  <c r="A53" i="1" s="1"/>
</calcChain>
</file>

<file path=xl/sharedStrings.xml><?xml version="1.0" encoding="utf-8"?>
<sst xmlns="http://schemas.openxmlformats.org/spreadsheetml/2006/main" count="242" uniqueCount="139">
  <si>
    <t>Prescriptive worksheets are no longer required to submit Retrofit incentive applications. This is an optional worksheet, made available to assist Retrofit applicants with calculating incentives</t>
  </si>
  <si>
    <t>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</si>
  <si>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CREEP HEAT PADS</t>
  </si>
  <si>
    <t>Model #</t>
  </si>
  <si>
    <t>Manufacturer</t>
  </si>
  <si>
    <r>
      <t xml:space="preserve">Quantity
</t>
    </r>
    <r>
      <rPr>
        <sz val="9"/>
        <rFont val="Arial"/>
        <family val="2"/>
      </rPr>
      <t>(in units)</t>
    </r>
  </si>
  <si>
    <t>Unit Participant Incentive</t>
  </si>
  <si>
    <t>Total Participant Incentive</t>
  </si>
  <si>
    <r>
      <t xml:space="preserve">Single creep heat pad.    </t>
    </r>
    <r>
      <rPr>
        <sz val="8"/>
        <rFont val="Arial"/>
        <family val="2"/>
      </rPr>
      <t>Must meet all applicable Code, standard, safety and regulatory requirements including CSA/UL/CUL</t>
    </r>
  </si>
  <si>
    <t>up to 100 Watt maximum</t>
  </si>
  <si>
    <t>$300 per heat pad</t>
  </si>
  <si>
    <t>$</t>
  </si>
  <si>
    <t xml:space="preserve"> per pad</t>
  </si>
  <si>
    <r>
      <t>Double creep heat pad.</t>
    </r>
    <r>
      <rPr>
        <sz val="8"/>
        <rFont val="Arial"/>
        <family val="2"/>
      </rPr>
      <t xml:space="preserve">    Must meet all applicable Code, standard, safety and regulatory requirements including CSA/UL/CUL</t>
    </r>
  </si>
  <si>
    <t>up to 200 Watt maximum</t>
  </si>
  <si>
    <t xml:space="preserve"> per double pad</t>
  </si>
  <si>
    <t>HIGH TEMPARATURE CUTOUT THERMOSTAT</t>
  </si>
  <si>
    <r>
      <t xml:space="preserve">Temperature limiting thermostat.     </t>
    </r>
    <r>
      <rPr>
        <sz val="8"/>
        <rFont val="Arial"/>
        <family val="2"/>
      </rPr>
      <t>NEMA 4 or 4X.  Must meet all applicable Code, standard, safety and regulatory requirements, including CSA/UL/CUL</t>
    </r>
  </si>
  <si>
    <t>Operating range 20 to 40 Celsius</t>
  </si>
  <si>
    <t>$120 per thermostat</t>
  </si>
  <si>
    <t xml:space="preserve"> per thermostat</t>
  </si>
  <si>
    <t>CREEP HEAT CONTROLLER</t>
  </si>
  <si>
    <r>
      <t>Heat Controller.</t>
    </r>
    <r>
      <rPr>
        <sz val="8"/>
        <rFont val="Arial"/>
        <family val="2"/>
      </rPr>
      <t xml:space="preserve">  NEMA 4 or 4X.  Must meet all applicable Code, standard, safety and regulatory requirements including CSA/UL/CUL</t>
    </r>
  </si>
  <si>
    <t>Only agricultural products designed for the use in animal housing facilities are eligible. Minimum eligibility requires each controller to control a minimum average of at least five lamps</t>
  </si>
  <si>
    <t>$ 400 per controller</t>
  </si>
  <si>
    <t xml:space="preserve"> per controller</t>
  </si>
  <si>
    <t>HIGH EFFICIENCY VENTILATION EXHAUST FANS</t>
  </si>
  <si>
    <r>
      <t>18" - 61" High Efficiency (HE) Fan</t>
    </r>
    <r>
      <rPr>
        <sz val="8"/>
        <rFont val="Arial"/>
        <family val="2"/>
      </rPr>
      <t>.  Only fans tested at either BESS Laboratory or AMCA-certified lab are eligible for the incentive.  All fans must meet all applicable Code, standard, safety and regulatory requirements including CSA/UL/cUL.  All 24" HE fans must as a minimum meet the ASABE EP566 standard.
Fans must be on the RETROFIT</t>
    </r>
    <r>
      <rPr>
        <sz val="8"/>
        <color indexed="10"/>
        <rFont val="Arial"/>
        <family val="2"/>
      </rPr>
      <t xml:space="preserve"> </t>
    </r>
    <r>
      <rPr>
        <sz val="8"/>
        <rFont val="Arial"/>
        <family val="2"/>
      </rPr>
      <t>Agricultural Ventilation Exhaust Fans list and be identified as High Efficiency or Ultra High Efficiency</t>
    </r>
  </si>
  <si>
    <t>≥ 18"  to &lt; 24" Fan</t>
  </si>
  <si>
    <t>$180 per fan</t>
  </si>
  <si>
    <t xml:space="preserve"> per fan</t>
  </si>
  <si>
    <t>≥ 24" to &lt; 36" Fans</t>
  </si>
  <si>
    <t>$280 per fan</t>
  </si>
  <si>
    <t>≥ 36" to &lt; 48" Fans</t>
  </si>
  <si>
    <t>≥ 48" Fans</t>
  </si>
  <si>
    <t>$500 per fan</t>
  </si>
  <si>
    <t>RECIRCULATION VENTILATION FANS</t>
  </si>
  <si>
    <r>
      <t xml:space="preserve">High Volume Low Speed (HVLS) </t>
    </r>
    <r>
      <rPr>
        <sz val="8"/>
        <rFont val="Arial"/>
        <family val="2"/>
      </rPr>
      <t>vertical ceiling mount fans minimum 10' diameter - All applications. HVLS fans must meet all applicable Code, standard, safety and regulatory requirements including CSA/UL/CUL
HVLS fans are used for summer convective cooling of livestock and poultry personnel.</t>
    </r>
  </si>
  <si>
    <t>HVLS fan ≥10 to &lt;11 ft (1.0 hp)</t>
  </si>
  <si>
    <r>
      <t xml:space="preserve">HVLS fan </t>
    </r>
    <r>
      <rPr>
        <sz val="8"/>
        <rFont val="Calibri"/>
        <family val="2"/>
      </rPr>
      <t>≥</t>
    </r>
    <r>
      <rPr>
        <sz val="8"/>
        <rFont val="Arial"/>
        <family val="2"/>
      </rPr>
      <t>11 to &lt;19 ft (1.5 hp)</t>
    </r>
  </si>
  <si>
    <r>
      <t xml:space="preserve">HVLS fan </t>
    </r>
    <r>
      <rPr>
        <sz val="8"/>
        <rFont val="Calibri"/>
        <family val="2"/>
      </rPr>
      <t>≥</t>
    </r>
    <r>
      <rPr>
        <sz val="8"/>
        <rFont val="Arial"/>
        <family val="2"/>
      </rPr>
      <t>19 to ≤ 24 ft (2.0 hp)</t>
    </r>
  </si>
  <si>
    <t>LOW ENERGY LIVESTOCK WATERERS</t>
  </si>
  <si>
    <r>
      <t xml:space="preserve">Quantity
</t>
    </r>
    <r>
      <rPr>
        <sz val="9"/>
        <rFont val="Arial"/>
        <family val="2"/>
      </rPr>
      <t>(per unit)</t>
    </r>
  </si>
  <si>
    <r>
      <t>Low-wattage waterer.</t>
    </r>
    <r>
      <rPr>
        <sz val="8"/>
        <rFont val="Arial"/>
        <family val="2"/>
      </rPr>
      <t xml:space="preserve"> Must be thermostat equipped and be completely insulated with min. 2" rigid insulation to be eligible for incentive. Must meet all applicable Code, standard, safety and regulatory requirements including CSA/UL/CUL. </t>
    </r>
  </si>
  <si>
    <t>300 W maximum, including waterline heat tracing elements.                        Insulation must be enclosed so as to be impervious to rodent, insect and livestock damage. Thermostat to be protected from mechanical and livestock damage.</t>
  </si>
  <si>
    <t>$580 per Waterer</t>
  </si>
  <si>
    <t xml:space="preserve"> per waterer</t>
  </si>
  <si>
    <t>PHOTOCELL AND TIMER FOR LIGHTING CONTROL</t>
  </si>
  <si>
    <r>
      <t xml:space="preserve">Timer + photocell.  </t>
    </r>
    <r>
      <rPr>
        <sz val="8"/>
        <rFont val="Arial"/>
        <family val="2"/>
      </rPr>
      <t>Timer to regulate on-off lighting schedule. Photocell to minimize daytime lighting operation.  Must meet all applicable Code, standard, safety and regulatory requirements including CSA/UL/CUL.</t>
    </r>
  </si>
  <si>
    <r>
      <t xml:space="preserve">Incentive applicable </t>
    </r>
    <r>
      <rPr>
        <u/>
        <sz val="8"/>
        <rFont val="Arial"/>
        <family val="2"/>
      </rPr>
      <t>only</t>
    </r>
    <r>
      <rPr>
        <sz val="8"/>
        <rFont val="Arial"/>
        <family val="2"/>
      </rPr>
      <t xml:space="preserve"> for barns in which ambient light level is increased enough by natural daylight entry to enable electric lighting to be switched off by photocell. </t>
    </r>
  </si>
  <si>
    <t>$360 per timer &amp; photocell controller combination</t>
  </si>
  <si>
    <t xml:space="preserve"> per timer &amp; photocell controller combination</t>
  </si>
  <si>
    <t xml:space="preserve"> </t>
  </si>
  <si>
    <t>DAIRY PLATE COOLER</t>
  </si>
  <si>
    <r>
      <t xml:space="preserve">Dairy Plate Cooler.  </t>
    </r>
    <r>
      <rPr>
        <sz val="8"/>
        <rFont val="Arial"/>
        <family val="2"/>
      </rPr>
      <t>Plate heat exchanger used for pre-cooling milk prior to refrigeration. Must meet all applicable Code, standard, safety and regulatory requirements including CSA/UL/CUL.</t>
    </r>
  </si>
  <si>
    <t xml:space="preserve">Incentive applicable for installing new plate cooler for dairy farms where no pre-cooling previously existed. </t>
  </si>
  <si>
    <t>$1800 per plate cooler</t>
  </si>
  <si>
    <t>per plate cooler</t>
  </si>
  <si>
    <t>Engine Block Heater Timer</t>
  </si>
  <si>
    <r>
      <t xml:space="preserve">Engine Block Heater Timer.  </t>
    </r>
    <r>
      <rPr>
        <sz val="8"/>
        <rFont val="Arial"/>
        <family val="2"/>
      </rPr>
      <t>Programmable timer for electric engine block heater. Must meet all applicable Code, standard, safety and regulatory requirements including CSA/UL/CUL.</t>
    </r>
  </si>
  <si>
    <t xml:space="preserve">Plug-in programmable timer to control engine block heater.  Minimum 15A rated for outdoor use. Program to operate heater for a maximum 3hrs per day. </t>
  </si>
  <si>
    <t>$40 per timer</t>
  </si>
  <si>
    <t>per timer</t>
  </si>
  <si>
    <t>Energy Star Electric Hot Water Heater
for Dairy Farms</t>
  </si>
  <si>
    <r>
      <t xml:space="preserve">Energy Star Electric Hot Water Heater.  </t>
    </r>
    <r>
      <rPr>
        <sz val="8"/>
        <rFont val="Arial"/>
        <family val="2"/>
      </rPr>
      <t xml:space="preserve"> 60 gal. minimum tank size. For use with dairy farms (assumed minimum herd size of 15 cows).  The product must be approved and listed on the current Energy Star Certified Water Heaters List. </t>
    </r>
  </si>
  <si>
    <r>
      <t xml:space="preserve">Energy Star Electric Hot Water Tank </t>
    </r>
    <r>
      <rPr>
        <sz val="8"/>
        <rFont val="Calibri"/>
        <family val="2"/>
      </rPr>
      <t>≥</t>
    </r>
    <r>
      <rPr>
        <sz val="8"/>
        <rFont val="Arial"/>
        <family val="2"/>
      </rPr>
      <t xml:space="preserve"> 60 gal.</t>
    </r>
  </si>
  <si>
    <t>$500 per water tank</t>
  </si>
  <si>
    <t>per water tank</t>
  </si>
  <si>
    <t>https://www.energystar.gov/productfinder/product/certified-water-heaters/</t>
  </si>
  <si>
    <t>Milk Scroll Compressor</t>
  </si>
  <si>
    <r>
      <t xml:space="preserve">Milk Scroll Compressor.  </t>
    </r>
    <r>
      <rPr>
        <sz val="8"/>
        <rFont val="Arial"/>
        <family val="2"/>
      </rPr>
      <t xml:space="preserve"> New scroll compressor for milk cooling at dairy farms. (assumed minimum herd size of 15 cows). 
Must replace old inefficient reciprocating compressor for milk cooling. </t>
    </r>
  </si>
  <si>
    <r>
      <t xml:space="preserve">New compressors must have a </t>
    </r>
    <r>
      <rPr>
        <b/>
        <sz val="8"/>
        <rFont val="Arial"/>
        <family val="2"/>
      </rPr>
      <t>minimum EER of 12</t>
    </r>
    <r>
      <rPr>
        <sz val="8"/>
        <rFont val="Arial"/>
        <family val="2"/>
      </rPr>
      <t>.</t>
    </r>
  </si>
  <si>
    <t>$1620 per compressor</t>
  </si>
  <si>
    <t>per compressor</t>
  </si>
  <si>
    <t>Solar Hot Water Collector for Dairy Farms</t>
  </si>
  <si>
    <r>
      <t xml:space="preserve">Solar Hot Water Collector.  </t>
    </r>
    <r>
      <rPr>
        <sz val="8"/>
        <rFont val="Arial"/>
        <family val="2"/>
      </rPr>
      <t xml:space="preserve"> Solar hot water collect for use at dairy farms. (assumed minimum herd size of 15 cows). To be used to supplement existing or new electric hot water tank heater (60 gal minimum). 
.</t>
    </r>
  </si>
  <si>
    <t>For augmentation or replacement of existing electric storage tank water heaters for dairy farms.</t>
  </si>
  <si>
    <t>$2380 per Solar Hot Water Collector</t>
  </si>
  <si>
    <t>per m2 of total solar collector area</t>
  </si>
  <si>
    <t>Eligible Measures receiving financial incentives generally funded by energy ratepayers or tax payers in the Province of Ontario must be deducted from the Eligible Incentive under the Retrofit Program.  For example, Solar Hot Water Collector project receiving incentives under from the Ministry of Energy and Infrastructure's Ontario Solar Thermal Heating Incentive Program must be deducted from the Eligible Incentive amount as determined pursuant to this worksheet.</t>
  </si>
  <si>
    <t>DUAL AND NATURAL EXHAUST VENTILATION</t>
  </si>
  <si>
    <r>
      <t xml:space="preserve">Quantity
</t>
    </r>
    <r>
      <rPr>
        <sz val="9"/>
        <rFont val="Arial"/>
        <family val="2"/>
      </rPr>
      <t>(in 1,000 livestock headcount)</t>
    </r>
  </si>
  <si>
    <r>
      <t>Dual and Natural Exhaust Ventilation System.</t>
    </r>
    <r>
      <rPr>
        <sz val="8"/>
        <rFont val="Arial"/>
        <family val="2"/>
      </rPr>
      <t xml:space="preserve"> For natural ventilation, no mechanical exhaust fans shall be installed.  All ventilation is to be provided by chimneys and sidewall openings with curtains or sidewall insulated panels.            
For dual ventilation, exhaust fans are used to modulate exhaust air flow in cold months only.  Chimneys and sidewall openings with curtains or sidewall insulated panels are used to provide ventilation in warm months.   The total installed mechanical ventilation capacity shall not exceed the sum of Stage 1 (continuous) and Stage 2 (moisture control)  minimum ventilation requirement.
Installed dual and natural ventilation system must meet all applicable Code, standard, safety and regulatory requirements.                                                                                                                                                                                                                                                                      </t>
    </r>
  </si>
  <si>
    <t>Egg layers</t>
  </si>
  <si>
    <t>$640 per 1,000 birds</t>
  </si>
  <si>
    <t xml:space="preserve"> per 1,000 birds</t>
  </si>
  <si>
    <t>Chicken broilers</t>
  </si>
  <si>
    <t>$540 per 1,000 birds</t>
  </si>
  <si>
    <t>Turkeys</t>
  </si>
  <si>
    <t>$1800 per 1,000 birds</t>
  </si>
  <si>
    <r>
      <t xml:space="preserve">Quantity
</t>
    </r>
    <r>
      <rPr>
        <sz val="9"/>
        <rFont val="Arial"/>
        <family val="2"/>
      </rPr>
      <t>(in livestock headcount)</t>
    </r>
  </si>
  <si>
    <t>Swine - breeding &amp; gestation</t>
  </si>
  <si>
    <t>$8 per sow</t>
  </si>
  <si>
    <t xml:space="preserve"> per sow</t>
  </si>
  <si>
    <t>Swine - growing &amp; finishing</t>
  </si>
  <si>
    <t>$8 per market-weight hog</t>
  </si>
  <si>
    <t xml:space="preserve"> per market-weight hog</t>
  </si>
  <si>
    <t>Dairy -tie stall, year round housing</t>
  </si>
  <si>
    <t>$56 per cow</t>
  </si>
  <si>
    <t xml:space="preserve"> per cow</t>
  </si>
  <si>
    <t>Dairy -tie stall, outside in summer</t>
  </si>
  <si>
    <r>
      <t xml:space="preserve">Quantity
</t>
    </r>
    <r>
      <rPr>
        <sz val="9"/>
        <rFont val="Arial"/>
        <family val="2"/>
      </rPr>
      <t>(in 1,000 square meters)</t>
    </r>
  </si>
  <si>
    <t>Greenhouse - flowers</t>
  </si>
  <si>
    <t>$2,020 per 1,000 square meters</t>
  </si>
  <si>
    <t xml:space="preserve"> per 1,000 square meters</t>
  </si>
  <si>
    <r>
      <t xml:space="preserve">Note: </t>
    </r>
    <r>
      <rPr>
        <sz val="9"/>
        <rFont val="Arial"/>
        <family val="2"/>
      </rPr>
      <t>The Eligible Measures Lists and Eligible Measures Worksheets are based on assumptions and are subject to change and the incentive amounts do not include HST or other applicable taxes.</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</si>
  <si>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</si>
  <si>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</si>
  <si>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</si>
  <si>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</si>
  <si>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</si>
  <si>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</si>
  <si>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</si>
  <si>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</si>
  <si>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</si>
  <si>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</si>
  <si>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</si>
  <si>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</si>
  <si>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</si>
  <si>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</si>
  <si>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</si>
  <si>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</si>
  <si>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</si>
  <si>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</si>
  <si>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</si>
  <si>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</si>
  <si>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Name of Company:</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</si>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</sst>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quot;$&quot;#,##0"/>
    <numFmt numFmtId="165" formatCode="0.0_);\(0.0\)"/>
    <numFmt numFmtId="166" formatCode="0.0"/>
    <numFmt numFmtId="167" formatCode="_-&quot;$&quot;* #,##0_-;\-&quot;$&quot;* #,##0_-;_-&quot;$&quot;* &quot;-&quot;??_-;_-@_-"/>
    <numFmt numFmtId="168" formatCode="_(&quot;$&quot;* #,##0.00_);_(&quot;$&quot;* \(#,##0.00\);_(&quot;$&quot;* &quot;-&quot;??_);_(@_)"/>
  </numFmts>
  <fonts count="24" x14ac:knownFonts="1">
    <font>
      <sz val="10"/>
      <name val="Verdana"/>
    </font>
    <font>
      <sz val="8"/>
      <name val="Verdana"/>
      <family val="2"/>
    </font>
    <font>
      <b/>
      <sz val="8"/>
      <name val="Arial"/>
      <family val="2"/>
    </font>
    <font>
      <sz val="8"/>
      <name val="Arial"/>
      <family val="2"/>
    </font>
    <font>
      <b/>
      <sz val="10"/>
      <name val="Arial"/>
      <family val="2"/>
    </font>
    <font>
      <b/>
      <sz val="9"/>
      <name val="Arial"/>
      <family val="2"/>
    </font>
    <font>
      <sz val="10"/>
      <color indexed="10"/>
      <name val="Verdana"/>
      <family val="2"/>
    </font>
    <font>
      <sz val="10"/>
      <name val="Verdana"/>
      <family val="2"/>
    </font>
    <font>
      <u/>
      <sz val="8"/>
      <name val="Arial"/>
      <family val="2"/>
    </font>
    <font>
      <sz val="9"/>
      <name val="Arial"/>
      <family val="2"/>
    </font>
    <font>
      <sz val="8"/>
      <color indexed="10"/>
      <name val="Arial"/>
      <family val="2"/>
    </font>
    <font>
      <b/>
      <i/>
      <sz val="9"/>
      <name val="Arial"/>
      <family val="2"/>
    </font>
    <font>
      <sz val="10"/>
      <name val="Arial"/>
      <family val="2"/>
    </font>
    <font>
      <b/>
      <sz val="10"/>
      <color indexed="10"/>
      <name val="Arial"/>
      <family val="2"/>
    </font>
    <font>
      <sz val="14"/>
      <color rgb="FFFF0000"/>
      <name val="Verdana"/>
      <family val="2"/>
    </font>
    <font>
      <b/>
      <sz val="14"/>
      <color rgb="FFFF0000"/>
      <name val="Verdana"/>
      <family val="2"/>
    </font>
    <font>
      <sz val="15"/>
      <color theme="0" tint="-0.34998626667073579"/>
      <name val="Helvetica"/>
    </font>
    <font>
      <sz val="8"/>
      <name val="Calibri"/>
      <family val="2"/>
    </font>
    <font>
      <u/>
      <sz val="10"/>
      <color theme="10"/>
      <name val="Verdana"/>
      <family val="2"/>
    </font>
    <font>
      <u/>
      <sz val="10"/>
      <name val="Arial"/>
      <family val="2"/>
    </font>
    <font>
      <u/>
      <sz val="10"/>
      <color rgb="FF2E813E"/>
      <name val="Arial"/>
      <family val="2"/>
    </font>
    <font>
      <sz val="10"/>
      <name val="Verdana"/>
      <family val="2"/>
    </font>
    <font>
      <b/>
      <sz val="10"/>
      <name val="Verdana"/>
      <family val="2"/>
    </font>
    <font>
      <b/>
      <sz val="9"/>
      <name val="Verdana"/>
      <family val="2"/>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44" fontId="21" fillId="0" borderId="0" applyFont="0" applyFill="0" applyBorder="0" applyAlignment="0" applyProtection="0"/>
    <xf numFmtId="0" fontId="7" fillId="0" borderId="0"/>
    <xf numFmtId="168" fontId="7" fillId="0" borderId="0" applyFont="0" applyFill="0" applyBorder="0" applyAlignment="0" applyProtection="0"/>
  </cellStyleXfs>
  <cellXfs count="154">
    <xf numFmtId="0" fontId="0" fillId="0" borderId="0" xfId="0"/>
    <xf numFmtId="0" fontId="3"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164" fontId="3" fillId="0" borderId="6" xfId="0" applyNumberFormat="1"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3" fontId="3" fillId="0" borderId="5" xfId="0" applyNumberFormat="1" applyFont="1" applyBorder="1" applyAlignment="1" applyProtection="1">
      <alignment horizontal="center" vertical="center" wrapText="1"/>
      <protection locked="0"/>
    </xf>
    <xf numFmtId="3" fontId="3" fillId="0" borderId="3" xfId="0" applyNumberFormat="1" applyFont="1" applyBorder="1" applyAlignment="1" applyProtection="1">
      <alignment horizontal="center" vertical="center" wrapText="1"/>
      <protection locked="0"/>
    </xf>
    <xf numFmtId="3" fontId="9" fillId="0" borderId="2" xfId="0" applyNumberFormat="1" applyFont="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2" fillId="0" borderId="11" xfId="0" applyFont="1" applyBorder="1" applyAlignment="1">
      <alignmen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12" xfId="0" applyFont="1" applyBorder="1" applyAlignment="1">
      <alignment horizontal="left" vertical="center" wrapText="1"/>
    </xf>
    <xf numFmtId="0" fontId="3" fillId="0" borderId="12"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2" fillId="0" borderId="5" xfId="0" applyFont="1" applyBorder="1" applyAlignment="1">
      <alignment vertical="center" wrapText="1"/>
    </xf>
    <xf numFmtId="0" fontId="3" fillId="0" borderId="9" xfId="0" applyFont="1" applyBorder="1" applyAlignment="1">
      <alignment vertical="center" wrapText="1"/>
    </xf>
    <xf numFmtId="0" fontId="2" fillId="0" borderId="8" xfId="0" applyFont="1" applyBorder="1" applyAlignment="1">
      <alignment vertical="center" wrapText="1"/>
    </xf>
    <xf numFmtId="0" fontId="2" fillId="0" borderId="12" xfId="0" applyFont="1" applyBorder="1" applyAlignment="1">
      <alignment vertical="center" wrapText="1"/>
    </xf>
    <xf numFmtId="0" fontId="3" fillId="0" borderId="12" xfId="0" applyFont="1" applyBorder="1" applyAlignment="1">
      <alignment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11" xfId="0" applyFont="1" applyBorder="1" applyAlignment="1">
      <alignment vertical="center" wrapText="1"/>
    </xf>
    <xf numFmtId="0" fontId="5" fillId="0" borderId="6" xfId="0" applyFont="1" applyBorder="1" applyAlignment="1">
      <alignment horizontal="center" vertical="center" wrapText="1"/>
    </xf>
    <xf numFmtId="0" fontId="9" fillId="0" borderId="6" xfId="0" applyFont="1" applyBorder="1" applyAlignment="1">
      <alignment horizontal="center" vertical="center" wrapText="1"/>
    </xf>
    <xf numFmtId="164" fontId="9" fillId="0" borderId="4"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164" fontId="9" fillId="0" borderId="13"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3" fillId="0" borderId="12" xfId="0" applyFont="1" applyBorder="1" applyAlignment="1">
      <alignment horizontal="left" vertical="center" wrapText="1"/>
    </xf>
    <xf numFmtId="0" fontId="4" fillId="0" borderId="0" xfId="0" applyFont="1" applyAlignment="1">
      <alignment horizontal="right" vertical="center"/>
    </xf>
    <xf numFmtId="0" fontId="3" fillId="0" borderId="11" xfId="0" applyFont="1" applyBorder="1" applyAlignment="1">
      <alignment vertical="center"/>
    </xf>
    <xf numFmtId="0" fontId="9" fillId="0" borderId="6" xfId="0" applyFont="1" applyBorder="1" applyAlignment="1" applyProtection="1">
      <alignment horizontal="center" vertical="center" wrapText="1"/>
      <protection locked="0"/>
    </xf>
    <xf numFmtId="165" fontId="7" fillId="2" borderId="0" xfId="0" applyNumberFormat="1" applyFont="1" applyFill="1"/>
    <xf numFmtId="0" fontId="7" fillId="0" borderId="0" xfId="0" applyFont="1"/>
    <xf numFmtId="166" fontId="7" fillId="2" borderId="0" xfId="0" applyNumberFormat="1" applyFont="1" applyFill="1"/>
    <xf numFmtId="1" fontId="7" fillId="2" borderId="0" xfId="0" applyNumberFormat="1" applyFont="1" applyFill="1"/>
    <xf numFmtId="0" fontId="14" fillId="0" borderId="0" xfId="0" applyFont="1"/>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0" fontId="2" fillId="0" borderId="0" xfId="0" applyFont="1" applyAlignment="1">
      <alignment horizontal="left" vertical="top" wrapText="1"/>
    </xf>
    <xf numFmtId="164" fontId="3" fillId="0" borderId="2" xfId="0" applyNumberFormat="1" applyFont="1" applyBorder="1" applyAlignment="1">
      <alignment horizontal="center" vertical="center" wrapText="1"/>
    </xf>
    <xf numFmtId="164" fontId="0" fillId="0" borderId="0" xfId="0" applyNumberFormat="1" applyAlignment="1">
      <alignment vertical="center"/>
    </xf>
    <xf numFmtId="164" fontId="5" fillId="0" borderId="10"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2" fillId="0" borderId="0" xfId="0" applyNumberFormat="1" applyFont="1" applyAlignment="1">
      <alignment horizontal="left" vertical="top" wrapText="1"/>
    </xf>
    <xf numFmtId="164" fontId="4" fillId="0" borderId="2" xfId="0" applyNumberFormat="1" applyFont="1" applyBorder="1" applyAlignment="1">
      <alignment horizontal="center" vertical="center" wrapText="1"/>
    </xf>
    <xf numFmtId="164" fontId="3" fillId="0" borderId="12" xfId="0" applyNumberFormat="1" applyFont="1" applyBorder="1" applyAlignment="1">
      <alignment horizontal="left" vertical="center" wrapText="1"/>
    </xf>
    <xf numFmtId="0" fontId="5" fillId="0" borderId="9" xfId="0" applyFont="1" applyBorder="1" applyAlignment="1" applyProtection="1">
      <alignment horizontal="center" vertical="center" wrapText="1"/>
      <protection locked="0"/>
    </xf>
    <xf numFmtId="0" fontId="19" fillId="0" borderId="0" xfId="1" applyFont="1" applyAlignment="1" applyProtection="1"/>
    <xf numFmtId="0" fontId="13" fillId="0" borderId="0" xfId="0" applyFont="1" applyAlignment="1" applyProtection="1">
      <alignment vertical="center"/>
      <protection locked="0"/>
    </xf>
    <xf numFmtId="0" fontId="3" fillId="0" borderId="2" xfId="0" applyFont="1" applyBorder="1" applyAlignment="1">
      <alignment horizontal="center" vertical="center" wrapText="1"/>
    </xf>
    <xf numFmtId="6" fontId="3" fillId="0" borderId="2" xfId="0" applyNumberFormat="1" applyFont="1" applyBorder="1" applyAlignment="1">
      <alignment horizontal="center" vertical="center" wrapText="1"/>
    </xf>
    <xf numFmtId="0" fontId="0" fillId="0" borderId="15" xfId="0" applyBorder="1" applyAlignment="1" applyProtection="1">
      <alignment horizontal="center" vertical="center"/>
      <protection locked="0"/>
    </xf>
    <xf numFmtId="164" fontId="3" fillId="0" borderId="0" xfId="0" applyNumberFormat="1" applyFont="1" applyAlignment="1">
      <alignment horizontal="left" vertical="center" wrapText="1"/>
    </xf>
    <xf numFmtId="0" fontId="4" fillId="0" borderId="0" xfId="3"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vertical="center"/>
    </xf>
    <xf numFmtId="167" fontId="7" fillId="0" borderId="19" xfId="2" applyNumberFormat="1" applyFont="1" applyBorder="1" applyAlignment="1" applyProtection="1">
      <alignment vertical="center"/>
      <protection locked="0"/>
    </xf>
    <xf numFmtId="167" fontId="7" fillId="0" borderId="21" xfId="2" applyNumberFormat="1" applyFont="1" applyBorder="1" applyAlignment="1" applyProtection="1">
      <alignment vertical="center"/>
      <protection locked="0"/>
    </xf>
    <xf numFmtId="167" fontId="7" fillId="0" borderId="24" xfId="2" applyNumberFormat="1" applyFont="1" applyBorder="1" applyAlignment="1" applyProtection="1">
      <alignment vertical="center"/>
      <protection locked="0"/>
    </xf>
    <xf numFmtId="167" fontId="22" fillId="0" borderId="2" xfId="2" applyNumberFormat="1" applyFont="1" applyBorder="1" applyAlignment="1" applyProtection="1">
      <alignment vertical="center"/>
    </xf>
    <xf numFmtId="0" fontId="12" fillId="0" borderId="0" xfId="3" applyFont="1" applyAlignment="1">
      <alignment horizontal="left" vertical="center"/>
    </xf>
    <xf numFmtId="0" fontId="4" fillId="0" borderId="0" xfId="3" applyFont="1" applyAlignment="1">
      <alignment vertical="center"/>
    </xf>
    <xf numFmtId="0" fontId="22" fillId="0" borderId="0" xfId="0" applyFont="1" applyAlignment="1">
      <alignment vertical="center"/>
    </xf>
    <xf numFmtId="168" fontId="4" fillId="0" borderId="25" xfId="4" applyFont="1" applyFill="1" applyBorder="1" applyAlignment="1" applyProtection="1">
      <alignment horizontal="center" vertical="center"/>
    </xf>
    <xf numFmtId="0" fontId="22" fillId="0" borderId="0" xfId="0" applyFont="1"/>
    <xf numFmtId="0" fontId="23" fillId="0" borderId="0" xfId="3" applyFont="1" applyAlignment="1">
      <alignment vertical="center"/>
    </xf>
    <xf numFmtId="168" fontId="4" fillId="0" borderId="0" xfId="4" applyFont="1" applyFill="1" applyBorder="1" applyAlignment="1" applyProtection="1">
      <alignment horizontal="center" vertical="center"/>
    </xf>
    <xf numFmtId="0" fontId="0" fillId="2" borderId="0" xfId="0" applyFill="1"/>
    <xf numFmtId="166" fontId="0" fillId="0" borderId="0" xfId="0" applyNumberFormat="1"/>
    <xf numFmtId="15" fontId="0" fillId="0" borderId="0" xfId="0" applyNumberFormat="1"/>
    <xf numFmtId="0" fontId="3" fillId="0" borderId="7" xfId="0" applyFont="1" applyBorder="1" applyAlignment="1">
      <alignment horizontal="left" vertical="center" wrapText="1"/>
    </xf>
    <xf numFmtId="0" fontId="9" fillId="0" borderId="7" xfId="0" applyFont="1" applyBorder="1" applyAlignment="1" applyProtection="1">
      <alignment horizontal="center" vertical="center" wrapText="1"/>
      <protection locked="0"/>
    </xf>
    <xf numFmtId="3" fontId="3" fillId="0" borderId="10" xfId="0" applyNumberFormat="1" applyFont="1" applyBorder="1" applyAlignment="1" applyProtection="1">
      <alignment horizontal="center" vertical="center" wrapText="1"/>
      <protection locked="0"/>
    </xf>
    <xf numFmtId="3" fontId="9" fillId="0" borderId="6" xfId="0" applyNumberFormat="1" applyFont="1" applyBorder="1" applyAlignment="1">
      <alignment horizontal="center" vertical="center" wrapText="1"/>
    </xf>
    <xf numFmtId="0" fontId="4" fillId="0" borderId="11" xfId="0"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9"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18" fillId="0" borderId="11" xfId="1" applyBorder="1" applyAlignment="1" applyProtection="1">
      <alignment horizontal="left" vertical="center" wrapText="1"/>
    </xf>
    <xf numFmtId="0" fontId="18" fillId="0" borderId="6" xfId="1" applyBorder="1" applyAlignment="1" applyProtection="1">
      <alignment horizontal="left" vertical="center" wrapText="1"/>
    </xf>
    <xf numFmtId="0" fontId="18" fillId="0" borderId="4" xfId="1" applyBorder="1" applyAlignment="1" applyProtection="1">
      <alignment horizontal="left" vertical="center" wrapText="1"/>
    </xf>
    <xf numFmtId="0" fontId="4" fillId="0" borderId="11" xfId="0" applyFont="1" applyBorder="1" applyAlignment="1">
      <alignment horizontal="center" vertical="center" wrapText="1"/>
    </xf>
    <xf numFmtId="0" fontId="0" fillId="0" borderId="4" xfId="0" applyBorder="1" applyAlignment="1">
      <alignment vertical="center"/>
    </xf>
    <xf numFmtId="0" fontId="12" fillId="0" borderId="13" xfId="0" applyFont="1" applyBorder="1" applyAlignment="1">
      <alignment vertical="center" wrapText="1"/>
    </xf>
    <xf numFmtId="0" fontId="7" fillId="0" borderId="13" xfId="0" applyFont="1" applyBorder="1" applyAlignment="1">
      <alignment vertical="center" wrapText="1"/>
    </xf>
    <xf numFmtId="0" fontId="4" fillId="0" borderId="8" xfId="0" applyFont="1" applyBorder="1" applyAlignment="1">
      <alignment horizontal="center" vertical="center" wrapText="1"/>
    </xf>
    <xf numFmtId="0" fontId="7" fillId="0" borderId="3" xfId="0" applyFont="1" applyBorder="1" applyAlignment="1">
      <alignment vertical="center"/>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12" xfId="0" applyFont="1" applyBorder="1" applyAlignment="1" applyProtection="1">
      <alignment horizontal="center" vertical="center" wrapText="1"/>
      <protection locked="0"/>
    </xf>
    <xf numFmtId="0" fontId="12" fillId="0" borderId="17" xfId="3" applyFont="1" applyBorder="1" applyAlignment="1">
      <alignment horizontal="left" vertical="top"/>
    </xf>
    <xf numFmtId="0" fontId="12" fillId="0" borderId="18" xfId="3" applyFont="1" applyBorder="1" applyAlignment="1">
      <alignment horizontal="left" vertical="top"/>
    </xf>
    <xf numFmtId="0" fontId="16" fillId="0" borderId="13" xfId="0" applyFont="1" applyBorder="1" applyAlignment="1">
      <alignment horizontal="left"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0" xfId="0" applyFont="1" applyAlignment="1">
      <alignment horizontal="left" vertical="center" wrapText="1"/>
    </xf>
    <xf numFmtId="0" fontId="12" fillId="0" borderId="22" xfId="3" applyFont="1" applyBorder="1" applyAlignment="1">
      <alignment horizontal="left" vertical="top"/>
    </xf>
    <xf numFmtId="0" fontId="12" fillId="0" borderId="23" xfId="3" applyFont="1" applyBorder="1" applyAlignment="1">
      <alignment horizontal="left" vertical="top"/>
    </xf>
    <xf numFmtId="0" fontId="4" fillId="0" borderId="11" xfId="3" applyFont="1" applyBorder="1" applyAlignment="1">
      <alignment horizontal="left" vertical="top"/>
    </xf>
    <xf numFmtId="0" fontId="4" fillId="0" borderId="6" xfId="3" applyFont="1" applyBorder="1" applyAlignment="1">
      <alignment horizontal="left" vertical="top"/>
    </xf>
    <xf numFmtId="0" fontId="5" fillId="0" borderId="12" xfId="0" applyFont="1" applyBorder="1" applyAlignment="1">
      <alignment horizontal="left" vertical="center" wrapText="1"/>
    </xf>
    <xf numFmtId="0" fontId="11" fillId="0" borderId="12" xfId="0" applyFont="1" applyBorder="1" applyAlignment="1">
      <alignment horizontal="left" vertical="center" wrapText="1"/>
    </xf>
    <xf numFmtId="0" fontId="4" fillId="0" borderId="6" xfId="0" applyFont="1" applyBorder="1" applyAlignment="1">
      <alignment horizontal="center" vertical="center" wrapText="1"/>
    </xf>
    <xf numFmtId="0" fontId="12" fillId="0" borderId="0" xfId="3" applyFont="1" applyAlignment="1">
      <alignment horizontal="left" vertical="top" wrapText="1"/>
    </xf>
    <xf numFmtId="0" fontId="12" fillId="0" borderId="20" xfId="3" applyFont="1" applyBorder="1" applyAlignment="1">
      <alignment horizontal="left" vertical="top"/>
    </xf>
    <xf numFmtId="0" fontId="12" fillId="0" borderId="16" xfId="3" applyFont="1" applyBorder="1" applyAlignment="1">
      <alignment horizontal="left" vertical="top"/>
    </xf>
  </cellXfs>
  <cellStyles count="5">
    <cellStyle name="Currency" xfId="2" builtinId="4"/>
    <cellStyle name="Currency 2" xfId="4" xr:uid="{00000000-0005-0000-0000-000001000000}"/>
    <cellStyle name="Hyperlink" xfId="1" builtinId="8"/>
    <cellStyle name="Normal" xfId="0" builtinId="0"/>
    <cellStyle name="Normal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1247775</xdr:colOff>
      <xdr:row>3</xdr:row>
      <xdr:rowOff>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9525" y="11220450"/>
          <a:ext cx="1238250" cy="285750"/>
        </a:xfrm>
        <a:prstGeom prst="rect">
          <a:avLst/>
        </a:prstGeom>
        <a:solidFill>
          <a:srgbClr val="000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000" b="1" i="0" strike="noStrike">
              <a:solidFill>
                <a:srgbClr val="FFFFFF"/>
              </a:solidFill>
              <a:latin typeface="Arial"/>
              <a:cs typeface="Arial"/>
            </a:rPr>
            <a:t>WORKSHEET</a:t>
          </a:r>
        </a:p>
        <a:p>
          <a:pPr algn="ctr" rtl="0">
            <a:defRPr sz="1000"/>
          </a:pPr>
          <a:endParaRPr lang="en-US" sz="1000" b="1" i="0" strike="noStrike">
            <a:solidFill>
              <a:srgbClr val="FFFFFF"/>
            </a:solidFill>
            <a:latin typeface="Arial"/>
            <a:cs typeface="Arial"/>
          </a:endParaRPr>
        </a:p>
      </xdr:txBody>
    </xdr:sp>
    <xdr:clientData/>
  </xdr:twoCellAnchor>
  <xdr:twoCellAnchor>
    <xdr:from>
      <xdr:col>3</xdr:col>
      <xdr:colOff>447675</xdr:colOff>
      <xdr:row>3</xdr:row>
      <xdr:rowOff>0</xdr:rowOff>
    </xdr:from>
    <xdr:to>
      <xdr:col>6</xdr:col>
      <xdr:colOff>495300</xdr:colOff>
      <xdr:row>3</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219575" y="1171575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409575</xdr:colOff>
      <xdr:row>66</xdr:row>
      <xdr:rowOff>0</xdr:rowOff>
    </xdr:from>
    <xdr:to>
      <xdr:col>6</xdr:col>
      <xdr:colOff>457200</xdr:colOff>
      <xdr:row>66</xdr:row>
      <xdr:rowOff>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02" name="Text Box 78">
          <a:extLst>
            <a:ext uri="{FF2B5EF4-FFF2-40B4-BE49-F238E27FC236}">
              <a16:creationId xmlns:a16="http://schemas.microsoft.com/office/drawing/2014/main" id="{00000000-0008-0000-0000-00004E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2" name="Text Box 12">
          <a:extLst>
            <a:ext uri="{FF2B5EF4-FFF2-40B4-BE49-F238E27FC236}">
              <a16:creationId xmlns:a16="http://schemas.microsoft.com/office/drawing/2014/main" id="{00000000-0008-0000-0000-000002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3" name="Text Box 12">
          <a:extLst>
            <a:ext uri="{FF2B5EF4-FFF2-40B4-BE49-F238E27FC236}">
              <a16:creationId xmlns:a16="http://schemas.microsoft.com/office/drawing/2014/main" id="{00000000-0008-0000-0000-000003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17" name="Text Box 93">
          <a:extLst>
            <a:ext uri="{FF2B5EF4-FFF2-40B4-BE49-F238E27FC236}">
              <a16:creationId xmlns:a16="http://schemas.microsoft.com/office/drawing/2014/main" id="{00000000-0008-0000-0000-00005D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123825</xdr:colOff>
      <xdr:row>95</xdr:row>
      <xdr:rowOff>0</xdr:rowOff>
    </xdr:from>
    <xdr:to>
      <xdr:col>3</xdr:col>
      <xdr:colOff>933450</xdr:colOff>
      <xdr:row>95</xdr:row>
      <xdr:rowOff>0</xdr:rowOff>
    </xdr:to>
    <xdr:pic>
      <xdr:nvPicPr>
        <xdr:cNvPr id="1252" name="Picture 102">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86275" y="35118675"/>
          <a:ext cx="809625" cy="0"/>
        </a:xfrm>
        <a:prstGeom prst="rect">
          <a:avLst/>
        </a:prstGeom>
        <a:noFill/>
        <a:ln w="9525">
          <a:noFill/>
          <a:miter lim="800000"/>
          <a:headEnd/>
          <a:tailEnd/>
        </a:ln>
      </xdr:spPr>
    </xdr:pic>
    <xdr:clientData/>
  </xdr:twoCellAnchor>
  <xdr:twoCellAnchor>
    <xdr:from>
      <xdr:col>3</xdr:col>
      <xdr:colOff>409575</xdr:colOff>
      <xdr:row>3</xdr:row>
      <xdr:rowOff>0</xdr:rowOff>
    </xdr:from>
    <xdr:to>
      <xdr:col>6</xdr:col>
      <xdr:colOff>457200</xdr:colOff>
      <xdr:row>3</xdr:row>
      <xdr:rowOff>0</xdr:rowOff>
    </xdr:to>
    <xdr:sp macro="" textlink="">
      <xdr:nvSpPr>
        <xdr:cNvPr id="5" name="Text Box 12">
          <a:extLst>
            <a:ext uri="{FF2B5EF4-FFF2-40B4-BE49-F238E27FC236}">
              <a16:creationId xmlns:a16="http://schemas.microsoft.com/office/drawing/2014/main" id="{00000000-0008-0000-0000-000005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37" name="Text Box 113">
          <a:extLst>
            <a:ext uri="{FF2B5EF4-FFF2-40B4-BE49-F238E27FC236}">
              <a16:creationId xmlns:a16="http://schemas.microsoft.com/office/drawing/2014/main" id="{00000000-0008-0000-0000-000071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6" name="Text Box 12">
          <a:extLst>
            <a:ext uri="{FF2B5EF4-FFF2-40B4-BE49-F238E27FC236}">
              <a16:creationId xmlns:a16="http://schemas.microsoft.com/office/drawing/2014/main" id="{00000000-0008-0000-0000-000006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editAs="oneCell">
    <xdr:from>
      <xdr:col>0</xdr:col>
      <xdr:colOff>51954</xdr:colOff>
      <xdr:row>0</xdr:row>
      <xdr:rowOff>95249</xdr:rowOff>
    </xdr:from>
    <xdr:to>
      <xdr:col>0</xdr:col>
      <xdr:colOff>1122564</xdr:colOff>
      <xdr:row>0</xdr:row>
      <xdr:rowOff>590549</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954" y="95249"/>
          <a:ext cx="1066800" cy="504825"/>
        </a:xfrm>
        <a:prstGeom prst="rect">
          <a:avLst/>
        </a:prstGeom>
        <a:noFill/>
      </xdr:spPr>
    </xdr:pic>
    <xdr:clientData/>
  </xdr:twoCellAnchor>
  <xdr:twoCellAnchor editAs="oneCell">
    <xdr:from>
      <xdr:col>0</xdr:col>
      <xdr:colOff>86590</xdr:colOff>
      <xdr:row>19</xdr:row>
      <xdr:rowOff>86590</xdr:rowOff>
    </xdr:from>
    <xdr:to>
      <xdr:col>0</xdr:col>
      <xdr:colOff>1162915</xdr:colOff>
      <xdr:row>19</xdr:row>
      <xdr:rowOff>587605</xdr:rowOff>
    </xdr:to>
    <xdr:pic>
      <xdr:nvPicPr>
        <xdr:cNvPr id="17" name="Picture 4">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0797885"/>
          <a:ext cx="1066800" cy="504825"/>
        </a:xfrm>
        <a:prstGeom prst="rect">
          <a:avLst/>
        </a:prstGeom>
        <a:noFill/>
      </xdr:spPr>
    </xdr:pic>
    <xdr:clientData/>
  </xdr:twoCellAnchor>
  <xdr:twoCellAnchor editAs="oneCell">
    <xdr:from>
      <xdr:col>0</xdr:col>
      <xdr:colOff>86590</xdr:colOff>
      <xdr:row>32</xdr:row>
      <xdr:rowOff>86590</xdr:rowOff>
    </xdr:from>
    <xdr:to>
      <xdr:col>0</xdr:col>
      <xdr:colOff>1162915</xdr:colOff>
      <xdr:row>32</xdr:row>
      <xdr:rowOff>587605</xdr:rowOff>
    </xdr:to>
    <xdr:pic>
      <xdr:nvPicPr>
        <xdr:cNvPr id="18" name="Picture 4">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8342840"/>
          <a:ext cx="1066800" cy="504825"/>
        </a:xfrm>
        <a:prstGeom prst="rect">
          <a:avLst/>
        </a:prstGeom>
        <a:noFill/>
      </xdr:spPr>
    </xdr:pic>
    <xdr:clientData/>
  </xdr:twoCellAnchor>
  <xdr:twoCellAnchor editAs="oneCell">
    <xdr:from>
      <xdr:col>0</xdr:col>
      <xdr:colOff>86590</xdr:colOff>
      <xdr:row>51</xdr:row>
      <xdr:rowOff>86590</xdr:rowOff>
    </xdr:from>
    <xdr:to>
      <xdr:col>0</xdr:col>
      <xdr:colOff>1162915</xdr:colOff>
      <xdr:row>52</xdr:row>
      <xdr:rowOff>865</xdr:rowOff>
    </xdr:to>
    <xdr:pic>
      <xdr:nvPicPr>
        <xdr:cNvPr id="21" name="Picture 4">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8342840"/>
          <a:ext cx="1066800" cy="504825"/>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star.gov/productfinder/product/certified-water-heate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
  <sheetViews>
    <sheetView showGridLines="0" tabSelected="1" zoomScaleNormal="100" workbookViewId="0">
      <selection activeCell="A2" sqref="A2:G2"/>
    </sheetView>
  </sheetViews>
  <sheetFormatPr defaultColWidth="0" defaultRowHeight="12.6" zeroHeight="1" x14ac:dyDescent="0.2"/>
  <cols>
    <col min="1" max="1" width="25.90625" style="19" customWidth="1"/>
    <col min="2" max="2" width="20.36328125" style="19" customWidth="1"/>
    <col min="3" max="3" width="13.6328125" style="19" bestFit="1" customWidth="1"/>
    <col min="4" max="4" width="15.26953125" style="19" customWidth="1"/>
    <col min="5" max="5" width="12.6328125" style="19" customWidth="1"/>
    <col min="6" max="6" width="17.453125" style="19" customWidth="1"/>
    <col min="7" max="7" width="17.26953125" style="78" customWidth="1"/>
    <col min="8" max="8" width="3.08984375" style="19" customWidth="1"/>
    <col min="9" max="10" width="17.26953125" style="19" hidden="1" customWidth="1"/>
    <col min="11" max="12" width="17.26953125" style="20" hidden="1" customWidth="1"/>
    <col min="13" max="16384" width="17.26953125" style="19" hidden="1"/>
  </cols>
  <sheetData>
    <row r="1" spans="1:12" ht="65.400000000000006" customHeight="1" thickBot="1" x14ac:dyDescent="0.25">
      <c r="B1" s="115" t="s">
        <v>0</v>
      </c>
      <c r="C1" s="116"/>
      <c r="D1" s="116"/>
      <c r="E1" s="116"/>
      <c r="F1" s="117"/>
    </row>
    <row r="2" spans="1:12" ht="36" customHeight="1" x14ac:dyDescent="0.2">
      <c r="A2" s="143" t="str">
        <f>CONCATENATE("Version ",TEXT('Version Control'!B2,"0.0")," - Retrofit Program ","- Agribusiness Eligible Measures Worksheet - ",'Version Control'!B3," ",'Version Control'!B4,","," ",'Version Control'!B5,"")</f>
        <v>Version 1.0 - Retrofit Program - Agribusiness Eligible Measures Worksheet - January 1, 2025</v>
      </c>
      <c r="B2" s="143"/>
      <c r="C2" s="143"/>
      <c r="D2" s="143"/>
      <c r="E2" s="143"/>
      <c r="F2" s="143"/>
      <c r="G2" s="143"/>
    </row>
    <row r="3" spans="1:12" s="21" customFormat="1" ht="293.25" customHeight="1" thickBot="1" x14ac:dyDescent="0.25">
      <c r="A3" s="128" t="s">
        <v>1</v>
      </c>
      <c r="B3" s="129"/>
      <c r="C3" s="129"/>
      <c r="D3" s="129"/>
      <c r="E3" s="129"/>
      <c r="F3" s="129"/>
      <c r="G3" s="129"/>
      <c r="K3" s="68"/>
      <c r="L3" s="68"/>
    </row>
    <row r="4" spans="1:12" ht="39" customHeight="1" thickBot="1" x14ac:dyDescent="0.25">
      <c r="A4" s="132" t="s">
        <v>2</v>
      </c>
      <c r="B4" s="133"/>
      <c r="C4" s="22" t="s">
        <v>3</v>
      </c>
      <c r="D4" s="22" t="s">
        <v>4</v>
      </c>
      <c r="E4" s="23" t="s">
        <v>5</v>
      </c>
      <c r="F4" s="23" t="s">
        <v>6</v>
      </c>
      <c r="G4" s="79" t="s">
        <v>7</v>
      </c>
    </row>
    <row r="5" spans="1:12" ht="31.2" thickBot="1" x14ac:dyDescent="0.25">
      <c r="A5" s="24" t="s">
        <v>8</v>
      </c>
      <c r="B5" s="25" t="s">
        <v>9</v>
      </c>
      <c r="C5" s="1"/>
      <c r="D5" s="1"/>
      <c r="E5" s="13"/>
      <c r="F5" s="89" t="s">
        <v>10</v>
      </c>
      <c r="G5" s="80">
        <f>E5*300</f>
        <v>0</v>
      </c>
      <c r="J5" s="70" t="s">
        <v>11</v>
      </c>
      <c r="K5" s="20">
        <v>76</v>
      </c>
      <c r="L5" s="20" t="s">
        <v>12</v>
      </c>
    </row>
    <row r="6" spans="1:12" ht="48" customHeight="1" thickBot="1" x14ac:dyDescent="0.25">
      <c r="A6" s="24" t="s">
        <v>13</v>
      </c>
      <c r="B6" s="25" t="s">
        <v>14</v>
      </c>
      <c r="C6" s="7"/>
      <c r="D6" s="7"/>
      <c r="E6" s="13"/>
      <c r="F6" s="89" t="s">
        <v>10</v>
      </c>
      <c r="G6" s="80">
        <f>E6*300</f>
        <v>0</v>
      </c>
      <c r="J6" s="70" t="s">
        <v>11</v>
      </c>
      <c r="K6" s="20">
        <v>118</v>
      </c>
      <c r="L6" s="20" t="s">
        <v>15</v>
      </c>
    </row>
    <row r="7" spans="1:12" ht="15" customHeight="1" thickBot="1" x14ac:dyDescent="0.25">
      <c r="A7" s="27"/>
      <c r="B7" s="28"/>
      <c r="C7" s="29"/>
      <c r="D7" s="29"/>
      <c r="E7" s="28"/>
      <c r="F7" s="28"/>
      <c r="G7" s="8"/>
    </row>
    <row r="8" spans="1:12" ht="38.25" customHeight="1" thickBot="1" x14ac:dyDescent="0.25">
      <c r="A8" s="126" t="s">
        <v>16</v>
      </c>
      <c r="B8" s="134"/>
      <c r="C8" s="3" t="s">
        <v>3</v>
      </c>
      <c r="D8" s="4" t="s">
        <v>4</v>
      </c>
      <c r="E8" s="23" t="s">
        <v>5</v>
      </c>
      <c r="F8" s="23" t="s">
        <v>6</v>
      </c>
      <c r="G8" s="79" t="s">
        <v>7</v>
      </c>
    </row>
    <row r="9" spans="1:12" ht="48" customHeight="1" thickBot="1" x14ac:dyDescent="0.25">
      <c r="A9" s="30" t="s">
        <v>17</v>
      </c>
      <c r="B9" s="31" t="s">
        <v>18</v>
      </c>
      <c r="C9" s="9"/>
      <c r="D9" s="9"/>
      <c r="E9" s="14"/>
      <c r="F9" s="89" t="s">
        <v>19</v>
      </c>
      <c r="G9" s="77">
        <f>E9*120</f>
        <v>0</v>
      </c>
      <c r="J9" s="70" t="s">
        <v>11</v>
      </c>
      <c r="K9" s="20">
        <v>57</v>
      </c>
      <c r="L9" s="69" t="s">
        <v>20</v>
      </c>
    </row>
    <row r="10" spans="1:12" ht="15" customHeight="1" thickBot="1" x14ac:dyDescent="0.25">
      <c r="A10" s="27"/>
      <c r="B10" s="32"/>
      <c r="C10" s="28"/>
      <c r="D10" s="28"/>
      <c r="E10" s="28"/>
      <c r="F10" s="28"/>
      <c r="G10" s="8"/>
    </row>
    <row r="11" spans="1:12" ht="36.75" customHeight="1" thickBot="1" x14ac:dyDescent="0.25">
      <c r="A11" s="126" t="s">
        <v>21</v>
      </c>
      <c r="B11" s="135"/>
      <c r="C11" s="5" t="s">
        <v>3</v>
      </c>
      <c r="D11" s="5" t="s">
        <v>4</v>
      </c>
      <c r="E11" s="33" t="s">
        <v>5</v>
      </c>
      <c r="F11" s="33" t="s">
        <v>6</v>
      </c>
      <c r="G11" s="79" t="s">
        <v>7</v>
      </c>
    </row>
    <row r="12" spans="1:12" ht="86.25" customHeight="1" thickBot="1" x14ac:dyDescent="0.25">
      <c r="A12" s="24" t="s">
        <v>22</v>
      </c>
      <c r="B12" s="111" t="s">
        <v>23</v>
      </c>
      <c r="C12" s="112"/>
      <c r="D12" s="112"/>
      <c r="E12" s="113"/>
      <c r="F12" s="89" t="s">
        <v>24</v>
      </c>
      <c r="G12" s="77">
        <f>E12*400</f>
        <v>0</v>
      </c>
      <c r="J12" s="70" t="s">
        <v>11</v>
      </c>
      <c r="K12" s="20">
        <v>200</v>
      </c>
      <c r="L12" s="69" t="s">
        <v>25</v>
      </c>
    </row>
    <row r="13" spans="1:12" ht="15" customHeight="1" thickBot="1" x14ac:dyDescent="0.25">
      <c r="A13" s="27"/>
      <c r="B13" s="32"/>
      <c r="C13" s="28"/>
      <c r="D13" s="28"/>
      <c r="E13" s="28"/>
      <c r="F13" s="28"/>
      <c r="G13" s="8"/>
    </row>
    <row r="14" spans="1:12" ht="38.25" customHeight="1" thickBot="1" x14ac:dyDescent="0.25">
      <c r="A14" s="126" t="s">
        <v>26</v>
      </c>
      <c r="B14" s="127"/>
      <c r="C14" s="5" t="s">
        <v>3</v>
      </c>
      <c r="D14" s="5" t="s">
        <v>4</v>
      </c>
      <c r="E14" s="33" t="s">
        <v>5</v>
      </c>
      <c r="F14" s="33" t="s">
        <v>6</v>
      </c>
      <c r="G14" s="79" t="s">
        <v>7</v>
      </c>
    </row>
    <row r="15" spans="1:12" ht="39" customHeight="1" thickBot="1" x14ac:dyDescent="0.25">
      <c r="A15" s="140" t="s">
        <v>27</v>
      </c>
      <c r="B15" s="34" t="s">
        <v>28</v>
      </c>
      <c r="C15" s="12"/>
      <c r="D15" s="12"/>
      <c r="E15" s="15"/>
      <c r="F15" s="89" t="s">
        <v>29</v>
      </c>
      <c r="G15" s="77">
        <f>E15*180</f>
        <v>0</v>
      </c>
      <c r="J15" s="70" t="s">
        <v>11</v>
      </c>
      <c r="K15" s="20">
        <v>76</v>
      </c>
      <c r="L15" s="20" t="s">
        <v>30</v>
      </c>
    </row>
    <row r="16" spans="1:12" ht="39" customHeight="1" thickBot="1" x14ac:dyDescent="0.25">
      <c r="A16" s="141"/>
      <c r="B16" s="34" t="s">
        <v>31</v>
      </c>
      <c r="C16" s="12"/>
      <c r="D16" s="12"/>
      <c r="E16" s="15"/>
      <c r="F16" s="89" t="s">
        <v>32</v>
      </c>
      <c r="G16" s="77">
        <f>E16*280</f>
        <v>0</v>
      </c>
      <c r="J16" s="70" t="s">
        <v>11</v>
      </c>
      <c r="K16" s="20">
        <v>1556</v>
      </c>
      <c r="L16" s="20" t="s">
        <v>30</v>
      </c>
    </row>
    <row r="17" spans="1:12" ht="39" customHeight="1" thickBot="1" x14ac:dyDescent="0.25">
      <c r="A17" s="141"/>
      <c r="B17" s="34" t="s">
        <v>33</v>
      </c>
      <c r="C17" s="12"/>
      <c r="D17" s="12"/>
      <c r="E17" s="15"/>
      <c r="F17" s="89" t="s">
        <v>32</v>
      </c>
      <c r="G17" s="77">
        <f>E17*280</f>
        <v>0</v>
      </c>
      <c r="J17" s="70" t="s">
        <v>11</v>
      </c>
      <c r="K17" s="20">
        <v>187</v>
      </c>
      <c r="L17" s="20" t="s">
        <v>30</v>
      </c>
    </row>
    <row r="18" spans="1:12" ht="45.75" customHeight="1" thickBot="1" x14ac:dyDescent="0.25">
      <c r="A18" s="142"/>
      <c r="B18" s="34" t="s">
        <v>34</v>
      </c>
      <c r="C18" s="12"/>
      <c r="D18" s="12"/>
      <c r="E18" s="15"/>
      <c r="F18" s="89" t="s">
        <v>35</v>
      </c>
      <c r="G18" s="77">
        <f>E18*500</f>
        <v>0</v>
      </c>
      <c r="J18" s="70" t="s">
        <v>11</v>
      </c>
      <c r="K18" s="20">
        <v>150</v>
      </c>
      <c r="L18" s="20" t="s">
        <v>30</v>
      </c>
    </row>
    <row r="19" spans="1:12" ht="27.75" customHeight="1" x14ac:dyDescent="0.2">
      <c r="A19" s="35"/>
      <c r="B19" s="36"/>
      <c r="C19" s="36"/>
      <c r="D19" s="36"/>
      <c r="E19" s="136"/>
      <c r="F19" s="136"/>
      <c r="G19" s="136"/>
    </row>
    <row r="20" spans="1:12" ht="54" customHeight="1" x14ac:dyDescent="0.2">
      <c r="A20" s="37"/>
      <c r="B20" s="38"/>
      <c r="C20" s="39"/>
      <c r="D20" s="39"/>
      <c r="E20" s="39"/>
      <c r="F20" s="39"/>
      <c r="G20" s="40"/>
    </row>
    <row r="21" spans="1:12" ht="40.5" customHeight="1" thickBot="1" x14ac:dyDescent="0.25">
      <c r="A21" s="139" t="str">
        <f>A2</f>
        <v>Version 1.0 - Retrofit Program - Agribusiness Eligible Measures Worksheet - January 1, 2025</v>
      </c>
      <c r="B21" s="139"/>
      <c r="C21" s="139"/>
      <c r="D21" s="139"/>
      <c r="E21" s="139"/>
      <c r="F21" s="139"/>
      <c r="G21" s="139"/>
    </row>
    <row r="22" spans="1:12" ht="39.75" customHeight="1" thickBot="1" x14ac:dyDescent="0.25">
      <c r="A22" s="130" t="s">
        <v>36</v>
      </c>
      <c r="B22" s="131"/>
      <c r="C22" s="5" t="s">
        <v>3</v>
      </c>
      <c r="D22" s="5" t="s">
        <v>4</v>
      </c>
      <c r="E22" s="33" t="s">
        <v>5</v>
      </c>
      <c r="F22" s="33" t="s">
        <v>6</v>
      </c>
      <c r="G22" s="81" t="s">
        <v>7</v>
      </c>
    </row>
    <row r="23" spans="1:12" ht="41.25" customHeight="1" thickBot="1" x14ac:dyDescent="0.25">
      <c r="A23" s="140" t="s">
        <v>37</v>
      </c>
      <c r="B23" s="34" t="s">
        <v>38</v>
      </c>
      <c r="C23" s="86"/>
      <c r="D23" s="86"/>
      <c r="E23" s="6"/>
      <c r="F23" s="90">
        <v>2180</v>
      </c>
      <c r="G23" s="77">
        <f>E23*2180</f>
        <v>0</v>
      </c>
      <c r="J23" s="70" t="s">
        <v>11</v>
      </c>
      <c r="K23" s="20">
        <v>750</v>
      </c>
      <c r="L23" s="20" t="s">
        <v>30</v>
      </c>
    </row>
    <row r="24" spans="1:12" ht="41.25" customHeight="1" thickBot="1" x14ac:dyDescent="0.25">
      <c r="A24" s="141"/>
      <c r="B24" s="34" t="s">
        <v>39</v>
      </c>
      <c r="C24" s="86"/>
      <c r="D24" s="86"/>
      <c r="E24" s="6"/>
      <c r="F24" s="90">
        <v>3380</v>
      </c>
      <c r="G24" s="77">
        <f>E24*3380</f>
        <v>0</v>
      </c>
      <c r="J24" s="70" t="s">
        <v>11</v>
      </c>
      <c r="K24" s="20">
        <v>1500</v>
      </c>
      <c r="L24" s="20" t="s">
        <v>30</v>
      </c>
    </row>
    <row r="25" spans="1:12" ht="41.25" customHeight="1" thickBot="1" x14ac:dyDescent="0.25">
      <c r="A25" s="142"/>
      <c r="B25" s="34" t="s">
        <v>40</v>
      </c>
      <c r="C25" s="6"/>
      <c r="D25" s="6"/>
      <c r="E25" s="16"/>
      <c r="F25" s="90">
        <v>4820</v>
      </c>
      <c r="G25" s="77">
        <f>E25*4820</f>
        <v>0</v>
      </c>
      <c r="J25" s="70" t="s">
        <v>11</v>
      </c>
      <c r="K25" s="20">
        <v>2000</v>
      </c>
      <c r="L25" s="20" t="s">
        <v>30</v>
      </c>
    </row>
    <row r="26" spans="1:12" ht="15" customHeight="1" thickBot="1" x14ac:dyDescent="0.25">
      <c r="A26" s="27"/>
      <c r="B26" s="29"/>
      <c r="C26" s="28"/>
      <c r="D26" s="28"/>
      <c r="E26" s="28"/>
      <c r="F26" s="28"/>
      <c r="G26" s="8"/>
    </row>
    <row r="27" spans="1:12" ht="42.75" customHeight="1" thickBot="1" x14ac:dyDescent="0.25">
      <c r="A27" s="126" t="s">
        <v>41</v>
      </c>
      <c r="B27" s="127"/>
      <c r="C27" s="5" t="s">
        <v>3</v>
      </c>
      <c r="D27" s="5" t="s">
        <v>4</v>
      </c>
      <c r="E27" s="33" t="s">
        <v>42</v>
      </c>
      <c r="F27" s="33" t="s">
        <v>6</v>
      </c>
      <c r="G27" s="81" t="s">
        <v>7</v>
      </c>
    </row>
    <row r="28" spans="1:12" ht="109.5" customHeight="1" thickBot="1" x14ac:dyDescent="0.25">
      <c r="A28" s="41" t="s">
        <v>43</v>
      </c>
      <c r="B28" s="42" t="s">
        <v>44</v>
      </c>
      <c r="C28" s="6"/>
      <c r="D28" s="6"/>
      <c r="E28" s="16"/>
      <c r="F28" s="89" t="s">
        <v>45</v>
      </c>
      <c r="G28" s="80">
        <f>E28*580</f>
        <v>0</v>
      </c>
      <c r="J28" s="70" t="s">
        <v>11</v>
      </c>
      <c r="K28" s="20">
        <v>350</v>
      </c>
      <c r="L28" s="20" t="s">
        <v>46</v>
      </c>
    </row>
    <row r="29" spans="1:12" ht="15" customHeight="1" thickBot="1" x14ac:dyDescent="0.25">
      <c r="A29" s="27"/>
      <c r="B29" s="29"/>
      <c r="C29" s="28"/>
      <c r="D29" s="28"/>
      <c r="E29" s="28"/>
      <c r="F29" s="28"/>
      <c r="G29" s="8"/>
    </row>
    <row r="30" spans="1:12" ht="42.75" customHeight="1" thickBot="1" x14ac:dyDescent="0.25">
      <c r="A30" s="126" t="s">
        <v>47</v>
      </c>
      <c r="B30" s="127"/>
      <c r="C30" s="5" t="s">
        <v>3</v>
      </c>
      <c r="D30" s="5" t="s">
        <v>4</v>
      </c>
      <c r="E30" s="33" t="s">
        <v>42</v>
      </c>
      <c r="F30" s="33" t="s">
        <v>6</v>
      </c>
      <c r="G30" s="81" t="s">
        <v>7</v>
      </c>
    </row>
    <row r="31" spans="1:12" ht="87" customHeight="1" thickBot="1" x14ac:dyDescent="0.25">
      <c r="A31" s="43" t="s">
        <v>48</v>
      </c>
      <c r="B31" s="26" t="s">
        <v>49</v>
      </c>
      <c r="C31" s="10"/>
      <c r="D31" s="11"/>
      <c r="E31" s="17"/>
      <c r="F31" s="89" t="s">
        <v>50</v>
      </c>
      <c r="G31" s="77">
        <f>E31*360</f>
        <v>0</v>
      </c>
      <c r="J31" s="70" t="s">
        <v>11</v>
      </c>
      <c r="K31" s="20">
        <v>175</v>
      </c>
      <c r="L31" s="20" t="s">
        <v>51</v>
      </c>
    </row>
    <row r="32" spans="1:12" ht="24" customHeight="1" x14ac:dyDescent="0.2">
      <c r="A32" s="44"/>
      <c r="B32" s="45"/>
      <c r="C32" s="36"/>
      <c r="D32" s="36"/>
      <c r="E32" s="136"/>
      <c r="F32" s="136"/>
      <c r="G32" s="136"/>
    </row>
    <row r="33" spans="1:12" ht="60" customHeight="1" x14ac:dyDescent="0.2">
      <c r="A33" s="37"/>
      <c r="B33" s="38"/>
      <c r="C33" s="39"/>
      <c r="D33" s="39"/>
      <c r="E33" s="39"/>
      <c r="F33" s="39" t="s">
        <v>52</v>
      </c>
      <c r="G33" s="40"/>
    </row>
    <row r="34" spans="1:12" ht="43.5" customHeight="1" thickBot="1" x14ac:dyDescent="0.25">
      <c r="A34" s="139" t="str">
        <f>A2</f>
        <v>Version 1.0 - Retrofit Program - Agribusiness Eligible Measures Worksheet - January 1, 2025</v>
      </c>
      <c r="B34" s="139"/>
      <c r="C34" s="139"/>
      <c r="D34" s="139"/>
      <c r="E34" s="139"/>
      <c r="F34" s="139"/>
      <c r="G34" s="139"/>
    </row>
    <row r="35" spans="1:12" ht="41.25" customHeight="1" thickBot="1" x14ac:dyDescent="0.25">
      <c r="A35" s="126" t="s">
        <v>53</v>
      </c>
      <c r="B35" s="127"/>
      <c r="C35" s="5" t="s">
        <v>3</v>
      </c>
      <c r="D35" s="5" t="s">
        <v>4</v>
      </c>
      <c r="E35" s="33" t="s">
        <v>42</v>
      </c>
      <c r="F35" s="33" t="s">
        <v>6</v>
      </c>
      <c r="G35" s="81" t="s">
        <v>7</v>
      </c>
    </row>
    <row r="36" spans="1:12" ht="81.75" customHeight="1" thickBot="1" x14ac:dyDescent="0.25">
      <c r="A36" s="30" t="s">
        <v>54</v>
      </c>
      <c r="B36" s="49" t="s">
        <v>55</v>
      </c>
      <c r="C36" s="72"/>
      <c r="D36" s="2"/>
      <c r="E36" s="73"/>
      <c r="F36" s="89" t="s">
        <v>56</v>
      </c>
      <c r="G36" s="77">
        <f>E36*1800</f>
        <v>0</v>
      </c>
      <c r="J36" s="70" t="s">
        <v>11</v>
      </c>
      <c r="K36" s="20">
        <v>700</v>
      </c>
      <c r="L36" s="69" t="s">
        <v>57</v>
      </c>
    </row>
    <row r="37" spans="1:12" ht="21" customHeight="1" thickBot="1" x14ac:dyDescent="0.25">
      <c r="A37" s="30"/>
      <c r="B37" s="29"/>
      <c r="C37" s="62"/>
      <c r="D37" s="62"/>
      <c r="E37" s="75"/>
      <c r="F37" s="28"/>
      <c r="G37" s="82"/>
    </row>
    <row r="38" spans="1:12" ht="41.25" customHeight="1" thickBot="1" x14ac:dyDescent="0.25">
      <c r="A38" s="126" t="s">
        <v>58</v>
      </c>
      <c r="B38" s="127"/>
      <c r="C38" s="5" t="s">
        <v>3</v>
      </c>
      <c r="D38" s="5" t="s">
        <v>4</v>
      </c>
      <c r="E38" s="33" t="s">
        <v>42</v>
      </c>
      <c r="F38" s="33" t="s">
        <v>6</v>
      </c>
      <c r="G38" s="81" t="s">
        <v>7</v>
      </c>
    </row>
    <row r="39" spans="1:12" ht="81.75" customHeight="1" thickBot="1" x14ac:dyDescent="0.25">
      <c r="A39" s="30" t="s">
        <v>59</v>
      </c>
      <c r="B39" s="49" t="s">
        <v>60</v>
      </c>
      <c r="C39" s="72"/>
      <c r="D39" s="2"/>
      <c r="E39" s="73"/>
      <c r="F39" s="89" t="s">
        <v>61</v>
      </c>
      <c r="G39" s="77">
        <f>E39*40</f>
        <v>0</v>
      </c>
      <c r="J39" s="70" t="s">
        <v>11</v>
      </c>
      <c r="K39" s="20">
        <v>10</v>
      </c>
      <c r="L39" s="69" t="s">
        <v>62</v>
      </c>
    </row>
    <row r="40" spans="1:12" ht="25.5" customHeight="1" thickBot="1" x14ac:dyDescent="0.25">
      <c r="A40" s="30"/>
      <c r="B40" s="29"/>
      <c r="C40" s="62"/>
      <c r="D40" s="62"/>
      <c r="E40" s="75"/>
      <c r="F40" s="28"/>
      <c r="G40" s="8"/>
    </row>
    <row r="41" spans="1:12" ht="52.5" customHeight="1" thickBot="1" x14ac:dyDescent="0.25">
      <c r="A41" s="126" t="s">
        <v>63</v>
      </c>
      <c r="B41" s="127"/>
      <c r="C41" s="5" t="s">
        <v>3</v>
      </c>
      <c r="D41" s="5" t="s">
        <v>4</v>
      </c>
      <c r="E41" s="33" t="s">
        <v>42</v>
      </c>
      <c r="F41" s="33" t="s">
        <v>6</v>
      </c>
      <c r="G41" s="81" t="s">
        <v>7</v>
      </c>
    </row>
    <row r="42" spans="1:12" ht="81.75" customHeight="1" thickBot="1" x14ac:dyDescent="0.25">
      <c r="A42" s="30" t="s">
        <v>64</v>
      </c>
      <c r="B42" s="49" t="s">
        <v>65</v>
      </c>
      <c r="C42" s="72"/>
      <c r="D42" s="2"/>
      <c r="E42" s="73"/>
      <c r="F42" s="89" t="s">
        <v>66</v>
      </c>
      <c r="G42" s="77">
        <f>E42*500</f>
        <v>0</v>
      </c>
      <c r="J42" s="70" t="s">
        <v>11</v>
      </c>
      <c r="K42" s="20">
        <v>200</v>
      </c>
      <c r="L42" s="69" t="s">
        <v>67</v>
      </c>
    </row>
    <row r="43" spans="1:12" ht="19.5" customHeight="1" thickBot="1" x14ac:dyDescent="0.25">
      <c r="A43" s="123" t="s">
        <v>68</v>
      </c>
      <c r="B43" s="124"/>
      <c r="C43" s="124"/>
      <c r="D43" s="124"/>
      <c r="E43" s="124"/>
      <c r="F43" s="124"/>
      <c r="G43" s="125"/>
    </row>
    <row r="44" spans="1:12" ht="26.25" customHeight="1" thickBot="1" x14ac:dyDescent="0.25">
      <c r="A44" s="37"/>
      <c r="B44" s="38"/>
      <c r="C44" s="71"/>
      <c r="D44" s="71"/>
      <c r="E44" s="74"/>
      <c r="F44" s="39"/>
      <c r="G44" s="40"/>
    </row>
    <row r="45" spans="1:12" ht="39" customHeight="1" thickBot="1" x14ac:dyDescent="0.25">
      <c r="A45" s="126" t="s">
        <v>69</v>
      </c>
      <c r="B45" s="127"/>
      <c r="C45" s="5" t="s">
        <v>3</v>
      </c>
      <c r="D45" s="5" t="s">
        <v>4</v>
      </c>
      <c r="E45" s="33" t="s">
        <v>42</v>
      </c>
      <c r="F45" s="33" t="s">
        <v>6</v>
      </c>
      <c r="G45" s="81" t="s">
        <v>7</v>
      </c>
      <c r="J45" s="70"/>
    </row>
    <row r="46" spans="1:12" ht="75.75" customHeight="1" thickBot="1" x14ac:dyDescent="0.25">
      <c r="A46" s="30" t="s">
        <v>70</v>
      </c>
      <c r="B46" s="49" t="s">
        <v>71</v>
      </c>
      <c r="C46" s="72"/>
      <c r="D46" s="2"/>
      <c r="E46" s="73"/>
      <c r="F46" s="89" t="s">
        <v>72</v>
      </c>
      <c r="G46" s="77">
        <f>E46*1620</f>
        <v>0</v>
      </c>
      <c r="J46" s="70" t="s">
        <v>11</v>
      </c>
      <c r="K46" s="20">
        <v>750</v>
      </c>
      <c r="L46" s="69" t="s">
        <v>73</v>
      </c>
    </row>
    <row r="47" spans="1:12" ht="21" customHeight="1" thickBot="1" x14ac:dyDescent="0.25">
      <c r="A47" s="30"/>
      <c r="B47" s="29"/>
      <c r="C47" s="62"/>
      <c r="D47" s="62"/>
      <c r="E47" s="75"/>
      <c r="F47" s="28"/>
      <c r="G47" s="8"/>
      <c r="J47" s="70"/>
    </row>
    <row r="48" spans="1:12" ht="38.25" customHeight="1" thickBot="1" x14ac:dyDescent="0.25">
      <c r="A48" s="126" t="s">
        <v>74</v>
      </c>
      <c r="B48" s="127"/>
      <c r="C48" s="5" t="s">
        <v>3</v>
      </c>
      <c r="D48" s="5" t="s">
        <v>4</v>
      </c>
      <c r="E48" s="33" t="s">
        <v>42</v>
      </c>
      <c r="F48" s="33" t="s">
        <v>6</v>
      </c>
      <c r="G48" s="81" t="s">
        <v>7</v>
      </c>
      <c r="J48" s="70"/>
    </row>
    <row r="49" spans="1:12" ht="89.25" customHeight="1" thickBot="1" x14ac:dyDescent="0.25">
      <c r="A49" s="30" t="s">
        <v>75</v>
      </c>
      <c r="B49" s="49" t="s">
        <v>76</v>
      </c>
      <c r="C49" s="72"/>
      <c r="D49" s="2"/>
      <c r="E49" s="73"/>
      <c r="F49" s="90" t="s">
        <v>77</v>
      </c>
      <c r="G49" s="77">
        <f>E49*2380</f>
        <v>0</v>
      </c>
      <c r="J49" s="70" t="s">
        <v>11</v>
      </c>
      <c r="K49" s="20">
        <v>320</v>
      </c>
      <c r="L49" s="69" t="s">
        <v>78</v>
      </c>
    </row>
    <row r="50" spans="1:12" ht="43.5" customHeight="1" thickBot="1" x14ac:dyDescent="0.25">
      <c r="A50" s="120" t="s">
        <v>79</v>
      </c>
      <c r="B50" s="121"/>
      <c r="C50" s="121"/>
      <c r="D50" s="121"/>
      <c r="E50" s="121"/>
      <c r="F50" s="121"/>
      <c r="G50" s="122"/>
    </row>
    <row r="51" spans="1:12" ht="24" customHeight="1" x14ac:dyDescent="0.2">
      <c r="A51" s="76"/>
      <c r="B51" s="76"/>
      <c r="C51" s="76"/>
      <c r="D51" s="76"/>
      <c r="E51" s="76"/>
      <c r="F51" s="76"/>
      <c r="G51" s="83"/>
    </row>
    <row r="52" spans="1:12" ht="43.5" customHeight="1" x14ac:dyDescent="0.2">
      <c r="A52" s="37"/>
      <c r="B52" s="38"/>
      <c r="C52" s="39"/>
      <c r="D52" s="39"/>
      <c r="E52" s="39"/>
      <c r="F52" s="39"/>
      <c r="G52" s="40"/>
    </row>
    <row r="53" spans="1:12" ht="51.75" customHeight="1" thickBot="1" x14ac:dyDescent="0.25">
      <c r="A53" s="139" t="str">
        <f>A21</f>
        <v>Version 1.0 - Retrofit Program - Agribusiness Eligible Measures Worksheet - January 1, 2025</v>
      </c>
      <c r="B53" s="139"/>
      <c r="C53" s="139"/>
      <c r="D53" s="139"/>
      <c r="E53" s="139"/>
      <c r="F53" s="139"/>
      <c r="G53" s="139"/>
    </row>
    <row r="54" spans="1:12" ht="58.5" customHeight="1" thickBot="1" x14ac:dyDescent="0.25">
      <c r="A54" s="126" t="s">
        <v>80</v>
      </c>
      <c r="B54" s="134"/>
      <c r="C54" s="5" t="s">
        <v>3</v>
      </c>
      <c r="D54" s="5" t="s">
        <v>4</v>
      </c>
      <c r="E54" s="33" t="s">
        <v>81</v>
      </c>
      <c r="F54" s="33" t="s">
        <v>6</v>
      </c>
      <c r="G54" s="81" t="s">
        <v>7</v>
      </c>
      <c r="J54" s="70"/>
    </row>
    <row r="55" spans="1:12" ht="28.5" customHeight="1" thickBot="1" x14ac:dyDescent="0.25">
      <c r="A55" s="140" t="s">
        <v>82</v>
      </c>
      <c r="B55" s="48" t="s">
        <v>83</v>
      </c>
      <c r="C55" s="2"/>
      <c r="D55" s="2"/>
      <c r="E55" s="18"/>
      <c r="F55" s="89" t="s">
        <v>84</v>
      </c>
      <c r="G55" s="77">
        <f>E55*640</f>
        <v>0</v>
      </c>
      <c r="J55" s="70" t="s">
        <v>11</v>
      </c>
      <c r="K55" s="20">
        <v>320</v>
      </c>
      <c r="L55" s="20" t="s">
        <v>85</v>
      </c>
    </row>
    <row r="56" spans="1:12" ht="28.5" customHeight="1" thickBot="1" x14ac:dyDescent="0.25">
      <c r="A56" s="141"/>
      <c r="B56" s="48" t="s">
        <v>86</v>
      </c>
      <c r="C56" s="2"/>
      <c r="D56" s="2"/>
      <c r="E56" s="18"/>
      <c r="F56" s="89" t="s">
        <v>87</v>
      </c>
      <c r="G56" s="77">
        <f>E56*540</f>
        <v>0</v>
      </c>
      <c r="J56" s="70" t="s">
        <v>11</v>
      </c>
      <c r="K56" s="20">
        <v>272</v>
      </c>
      <c r="L56" s="20" t="s">
        <v>85</v>
      </c>
    </row>
    <row r="57" spans="1:12" ht="28.5" customHeight="1" thickBot="1" x14ac:dyDescent="0.25">
      <c r="A57" s="141"/>
      <c r="B57" s="48" t="s">
        <v>88</v>
      </c>
      <c r="C57" s="2"/>
      <c r="D57" s="2"/>
      <c r="E57" s="18"/>
      <c r="F57" s="89" t="s">
        <v>89</v>
      </c>
      <c r="G57" s="77">
        <f>E57*1800</f>
        <v>0</v>
      </c>
      <c r="J57" s="70" t="s">
        <v>11</v>
      </c>
      <c r="K57" s="20">
        <v>904</v>
      </c>
      <c r="L57" s="20" t="s">
        <v>85</v>
      </c>
    </row>
    <row r="58" spans="1:12" ht="15" customHeight="1" thickBot="1" x14ac:dyDescent="0.25">
      <c r="A58" s="141"/>
      <c r="B58" s="61"/>
      <c r="C58" s="52"/>
      <c r="D58" s="52"/>
      <c r="E58" s="114"/>
      <c r="F58" s="28"/>
      <c r="G58" s="53"/>
    </row>
    <row r="59" spans="1:12" ht="39.75" customHeight="1" thickBot="1" x14ac:dyDescent="0.25">
      <c r="A59" s="141"/>
      <c r="B59" s="48"/>
      <c r="C59" s="46" t="s">
        <v>3</v>
      </c>
      <c r="D59" s="46" t="s">
        <v>4</v>
      </c>
      <c r="E59" s="47" t="s">
        <v>90</v>
      </c>
      <c r="F59" s="33" t="s">
        <v>6</v>
      </c>
      <c r="G59" s="81" t="s">
        <v>7</v>
      </c>
    </row>
    <row r="60" spans="1:12" ht="67.5" customHeight="1" thickBot="1" x14ac:dyDescent="0.25">
      <c r="A60" s="141"/>
      <c r="B60" s="48" t="s">
        <v>91</v>
      </c>
      <c r="C60" s="2"/>
      <c r="D60" s="2"/>
      <c r="E60" s="18"/>
      <c r="F60" s="89" t="s">
        <v>92</v>
      </c>
      <c r="G60" s="77">
        <f>E60*8</f>
        <v>0</v>
      </c>
      <c r="J60" s="70" t="s">
        <v>11</v>
      </c>
      <c r="K60" s="20">
        <v>4</v>
      </c>
      <c r="L60" s="20" t="s">
        <v>93</v>
      </c>
    </row>
    <row r="61" spans="1:12" ht="27" customHeight="1" thickBot="1" x14ac:dyDescent="0.25">
      <c r="A61" s="141"/>
      <c r="B61" s="48" t="s">
        <v>94</v>
      </c>
      <c r="C61" s="2"/>
      <c r="D61" s="2"/>
      <c r="E61" s="18"/>
      <c r="F61" s="89" t="s">
        <v>95</v>
      </c>
      <c r="G61" s="77">
        <f>E61*8</f>
        <v>0</v>
      </c>
      <c r="J61" s="70" t="s">
        <v>11</v>
      </c>
      <c r="K61" s="20">
        <v>4</v>
      </c>
      <c r="L61" s="20" t="s">
        <v>96</v>
      </c>
    </row>
    <row r="62" spans="1:12" ht="25.5" customHeight="1" thickBot="1" x14ac:dyDescent="0.25">
      <c r="A62" s="141"/>
      <c r="B62" s="49" t="s">
        <v>97</v>
      </c>
      <c r="C62" s="2"/>
      <c r="D62" s="2"/>
      <c r="E62" s="18"/>
      <c r="F62" s="89" t="s">
        <v>98</v>
      </c>
      <c r="G62" s="77">
        <f>E62*56</f>
        <v>0</v>
      </c>
      <c r="J62" s="70" t="s">
        <v>11</v>
      </c>
      <c r="K62" s="20">
        <v>28</v>
      </c>
      <c r="L62" s="20" t="s">
        <v>99</v>
      </c>
    </row>
    <row r="63" spans="1:12" ht="22.5" customHeight="1" thickBot="1" x14ac:dyDescent="0.25">
      <c r="A63" s="141"/>
      <c r="B63" s="49" t="s">
        <v>100</v>
      </c>
      <c r="C63" s="2"/>
      <c r="D63" s="2"/>
      <c r="E63" s="18"/>
      <c r="F63" s="89" t="s">
        <v>98</v>
      </c>
      <c r="G63" s="77">
        <f>E63*56</f>
        <v>0</v>
      </c>
      <c r="J63" s="70" t="s">
        <v>11</v>
      </c>
      <c r="K63" s="20">
        <v>28</v>
      </c>
      <c r="L63" s="20" t="s">
        <v>99</v>
      </c>
    </row>
    <row r="64" spans="1:12" ht="19.5" customHeight="1" thickBot="1" x14ac:dyDescent="0.25">
      <c r="A64" s="141"/>
      <c r="B64" s="50"/>
      <c r="C64" s="51"/>
      <c r="D64" s="51"/>
      <c r="E64" s="52"/>
      <c r="F64" s="28"/>
      <c r="G64" s="53"/>
    </row>
    <row r="65" spans="1:12" ht="39.75" customHeight="1" thickBot="1" x14ac:dyDescent="0.25">
      <c r="A65" s="141"/>
      <c r="B65" s="49"/>
      <c r="C65" s="46" t="s">
        <v>3</v>
      </c>
      <c r="D65" s="46" t="s">
        <v>4</v>
      </c>
      <c r="E65" s="47" t="s">
        <v>101</v>
      </c>
      <c r="F65" s="33" t="s">
        <v>6</v>
      </c>
      <c r="G65" s="81" t="s">
        <v>7</v>
      </c>
    </row>
    <row r="66" spans="1:12" ht="30" customHeight="1" thickBot="1" x14ac:dyDescent="0.25">
      <c r="A66" s="142"/>
      <c r="B66" s="48" t="s">
        <v>102</v>
      </c>
      <c r="C66" s="2"/>
      <c r="D66" s="2"/>
      <c r="E66" s="18"/>
      <c r="F66" s="89" t="s">
        <v>103</v>
      </c>
      <c r="G66" s="77">
        <f>E66*2020</f>
        <v>0</v>
      </c>
      <c r="J66" s="70" t="s">
        <v>11</v>
      </c>
      <c r="K66" s="20">
        <v>1008</v>
      </c>
      <c r="L66" s="20" t="s">
        <v>104</v>
      </c>
    </row>
    <row r="67" spans="1:12" ht="30" customHeight="1" x14ac:dyDescent="0.2">
      <c r="A67" s="148" t="s">
        <v>105</v>
      </c>
      <c r="B67" s="149"/>
      <c r="C67" s="149"/>
      <c r="D67" s="149"/>
      <c r="E67" s="149"/>
      <c r="F67" s="149"/>
      <c r="G67" s="149"/>
    </row>
    <row r="68" spans="1:12" ht="9.6" customHeight="1" thickBot="1" x14ac:dyDescent="0.25">
      <c r="B68" s="54"/>
      <c r="C68" s="54"/>
      <c r="D68" s="55"/>
      <c r="E68" s="55"/>
      <c r="F68" s="55"/>
      <c r="G68" s="56"/>
    </row>
    <row r="69" spans="1:12" ht="13.8" thickBot="1" x14ac:dyDescent="0.25">
      <c r="A69" s="57"/>
      <c r="B69" s="58"/>
      <c r="C69" s="58"/>
      <c r="D69" s="126" t="s">
        <v>106</v>
      </c>
      <c r="E69" s="150"/>
      <c r="F69" s="134"/>
      <c r="G69" s="84">
        <f>SUM(G5:G6)+G9+G12+SUM(G15:G18)+SUM(G23:G25)+G28+G31+SUM(G36:G49)+SUM(G55:G66)</f>
        <v>0</v>
      </c>
    </row>
    <row r="70" spans="1:12" x14ac:dyDescent="0.2">
      <c r="B70" s="57"/>
      <c r="C70" s="57"/>
      <c r="D70" s="59"/>
      <c r="E70" s="59"/>
      <c r="F70" s="59"/>
      <c r="G70" s="85"/>
    </row>
    <row r="71" spans="1:12" x14ac:dyDescent="0.2">
      <c r="B71" s="57"/>
      <c r="C71" s="57"/>
      <c r="D71" s="57"/>
      <c r="E71" s="57"/>
      <c r="F71" s="57"/>
      <c r="G71" s="92"/>
    </row>
    <row r="72" spans="1:12" ht="13.2" x14ac:dyDescent="0.2">
      <c r="A72" s="93" t="s">
        <v>107</v>
      </c>
      <c r="B72" s="94"/>
      <c r="C72" s="94"/>
      <c r="D72" s="94"/>
      <c r="E72" s="95"/>
      <c r="F72" s="96"/>
      <c r="G72" s="70"/>
    </row>
    <row r="73" spans="1:12" ht="13.8" thickBot="1" x14ac:dyDescent="0.25">
      <c r="A73" s="151" t="s">
        <v>108</v>
      </c>
      <c r="B73" s="151"/>
      <c r="C73" s="151"/>
      <c r="D73" s="151"/>
      <c r="E73" s="151"/>
      <c r="F73" s="151"/>
      <c r="G73" s="151"/>
    </row>
    <row r="74" spans="1:12" ht="13.2" x14ac:dyDescent="0.2">
      <c r="A74" s="137" t="s">
        <v>109</v>
      </c>
      <c r="B74" s="138"/>
      <c r="C74" s="138"/>
      <c r="D74" s="138"/>
      <c r="E74" s="138"/>
      <c r="F74" s="138"/>
      <c r="G74" s="97"/>
    </row>
    <row r="75" spans="1:12" ht="13.2" x14ac:dyDescent="0.2">
      <c r="A75" s="152" t="s">
        <v>110</v>
      </c>
      <c r="B75" s="153"/>
      <c r="C75" s="153"/>
      <c r="D75" s="153"/>
      <c r="E75" s="153"/>
      <c r="F75" s="153"/>
      <c r="G75" s="98"/>
    </row>
    <row r="76" spans="1:12" ht="13.8" thickBot="1" x14ac:dyDescent="0.25">
      <c r="A76" s="144" t="s">
        <v>111</v>
      </c>
      <c r="B76" s="145"/>
      <c r="C76" s="145"/>
      <c r="D76" s="145"/>
      <c r="E76" s="145"/>
      <c r="F76" s="145"/>
      <c r="G76" s="99"/>
    </row>
    <row r="77" spans="1:12" ht="13.8" thickBot="1" x14ac:dyDescent="0.25">
      <c r="A77" s="146" t="s">
        <v>112</v>
      </c>
      <c r="B77" s="147"/>
      <c r="C77" s="147"/>
      <c r="D77" s="147"/>
      <c r="E77" s="147"/>
      <c r="F77" s="147"/>
      <c r="G77" s="100">
        <f>SUM(G74:H76)</f>
        <v>0</v>
      </c>
    </row>
    <row r="78" spans="1:12" ht="13.2" x14ac:dyDescent="0.2">
      <c r="A78" s="93" t="s">
        <v>113</v>
      </c>
      <c r="B78" s="70"/>
      <c r="C78" s="70"/>
      <c r="D78" s="70"/>
      <c r="E78" s="70"/>
      <c r="F78" s="70"/>
      <c r="G78" s="70"/>
    </row>
    <row r="79" spans="1:12" ht="13.2" x14ac:dyDescent="0.2">
      <c r="A79" s="101" t="s">
        <v>114</v>
      </c>
      <c r="B79" s="70"/>
      <c r="C79" s="70"/>
      <c r="D79" s="70"/>
      <c r="E79" s="70"/>
      <c r="F79" s="70"/>
      <c r="G79" s="70"/>
    </row>
    <row r="80" spans="1:12" ht="13.2" x14ac:dyDescent="0.2">
      <c r="A80" s="101" t="s">
        <v>115</v>
      </c>
      <c r="B80" s="70"/>
      <c r="C80" s="70"/>
      <c r="D80" s="70"/>
      <c r="E80" s="70"/>
      <c r="F80" s="70"/>
      <c r="G80" s="70"/>
    </row>
    <row r="81" spans="1:7" ht="13.2" x14ac:dyDescent="0.2">
      <c r="A81" s="101" t="s">
        <v>116</v>
      </c>
      <c r="B81" s="70"/>
      <c r="C81" s="70"/>
      <c r="D81" s="70"/>
      <c r="E81" s="70"/>
      <c r="F81" s="70"/>
      <c r="G81" s="70"/>
    </row>
    <row r="82" spans="1:7" ht="13.2" x14ac:dyDescent="0.2">
      <c r="A82" s="101" t="s">
        <v>117</v>
      </c>
      <c r="B82" s="70"/>
      <c r="C82" s="70"/>
      <c r="D82" s="70"/>
      <c r="E82" s="70"/>
      <c r="F82" s="70"/>
      <c r="G82" s="70"/>
    </row>
    <row r="83" spans="1:7" ht="13.2" x14ac:dyDescent="0.2">
      <c r="A83" s="101" t="s">
        <v>118</v>
      </c>
      <c r="B83" s="70"/>
      <c r="C83" s="70"/>
      <c r="D83" s="70"/>
      <c r="E83" s="70"/>
      <c r="F83" s="70"/>
      <c r="G83" s="70"/>
    </row>
    <row r="84" spans="1:7" ht="13.2" x14ac:dyDescent="0.2">
      <c r="A84" s="101" t="s">
        <v>119</v>
      </c>
      <c r="B84" s="70"/>
      <c r="C84" s="70"/>
      <c r="D84" s="70"/>
      <c r="E84" s="70"/>
      <c r="F84" s="70"/>
      <c r="G84" s="70"/>
    </row>
    <row r="85" spans="1:7" ht="13.2" x14ac:dyDescent="0.2">
      <c r="A85" s="101" t="s">
        <v>120</v>
      </c>
      <c r="B85" s="70"/>
      <c r="C85" s="70"/>
      <c r="D85" s="70"/>
      <c r="E85" s="70"/>
      <c r="F85" s="70"/>
      <c r="G85" s="70"/>
    </row>
    <row r="86" spans="1:7" ht="13.2" x14ac:dyDescent="0.2">
      <c r="A86" s="101" t="s">
        <v>121</v>
      </c>
      <c r="B86" s="70"/>
      <c r="C86" s="70"/>
      <c r="D86" s="70"/>
      <c r="E86" s="70"/>
      <c r="F86" s="70"/>
      <c r="G86" s="70"/>
    </row>
    <row r="87" spans="1:7" ht="13.2" x14ac:dyDescent="0.2">
      <c r="A87" s="101"/>
      <c r="B87" s="70"/>
      <c r="C87" s="70"/>
      <c r="D87" s="70"/>
      <c r="E87" s="70"/>
      <c r="F87" s="70"/>
      <c r="G87" s="70"/>
    </row>
    <row r="88" spans="1:7" ht="13.2" x14ac:dyDescent="0.2">
      <c r="A88" s="102" t="s">
        <v>122</v>
      </c>
      <c r="B88" s="103"/>
      <c r="C88" s="103"/>
      <c r="D88" s="103"/>
      <c r="E88" s="103"/>
      <c r="F88" s="103"/>
      <c r="G88" s="104">
        <f>G69</f>
        <v>0</v>
      </c>
    </row>
    <row r="89" spans="1:7" ht="13.2" x14ac:dyDescent="0.2">
      <c r="A89" s="102"/>
      <c r="B89" s="103"/>
      <c r="C89" s="103"/>
      <c r="D89" s="103"/>
      <c r="E89" s="103"/>
      <c r="F89" s="103"/>
      <c r="G89" s="103"/>
    </row>
    <row r="90" spans="1:7" ht="13.2" x14ac:dyDescent="0.2">
      <c r="A90" s="102" t="s">
        <v>123</v>
      </c>
      <c r="B90" s="105"/>
      <c r="C90" s="105"/>
      <c r="D90" s="105"/>
      <c r="E90" s="105"/>
      <c r="F90" s="105"/>
      <c r="G90" s="104">
        <f>G77*0.5</f>
        <v>0</v>
      </c>
    </row>
    <row r="91" spans="1:7" x14ac:dyDescent="0.2">
      <c r="A91" s="106"/>
      <c r="B91" s="105"/>
      <c r="C91" s="105"/>
      <c r="D91" s="105"/>
      <c r="E91" s="105"/>
      <c r="F91" s="105"/>
      <c r="G91" s="105"/>
    </row>
    <row r="92" spans="1:7" ht="13.2" x14ac:dyDescent="0.2">
      <c r="A92" s="102" t="s">
        <v>124</v>
      </c>
      <c r="B92" s="105"/>
      <c r="C92" s="105"/>
      <c r="D92" s="105"/>
      <c r="E92" s="105"/>
      <c r="F92" s="105"/>
      <c r="G92" s="104">
        <f>IF(G88&gt;G90,G90,G88)</f>
        <v>0</v>
      </c>
    </row>
    <row r="93" spans="1:7" ht="13.2" x14ac:dyDescent="0.2">
      <c r="A93" s="102"/>
      <c r="B93" s="105"/>
      <c r="C93" s="105"/>
      <c r="D93" s="105"/>
      <c r="E93" s="105"/>
      <c r="F93" s="105"/>
      <c r="G93" s="107"/>
    </row>
    <row r="94" spans="1:7" ht="28.95" customHeight="1" x14ac:dyDescent="0.2">
      <c r="A94" s="60" t="s">
        <v>125</v>
      </c>
      <c r="B94" s="91"/>
      <c r="C94" s="91"/>
      <c r="D94" s="91"/>
      <c r="E94" s="91"/>
      <c r="F94" s="105"/>
      <c r="G94" s="107"/>
    </row>
    <row r="95" spans="1:7" ht="33.6" customHeight="1" x14ac:dyDescent="0.2">
      <c r="A95" s="60" t="s">
        <v>126</v>
      </c>
      <c r="B95" s="118"/>
      <c r="C95" s="118"/>
      <c r="D95" s="118"/>
      <c r="E95" s="118"/>
      <c r="F95" s="57"/>
      <c r="G95" s="92"/>
    </row>
    <row r="96" spans="1:7" ht="32.4" customHeight="1" x14ac:dyDescent="0.2">
      <c r="A96" s="60" t="s">
        <v>127</v>
      </c>
      <c r="B96" s="119"/>
      <c r="C96" s="119"/>
      <c r="D96" s="119"/>
      <c r="E96" s="119"/>
      <c r="F96" s="88"/>
      <c r="G96" s="88"/>
    </row>
    <row r="97" spans="5:7" ht="32.4" customHeight="1" x14ac:dyDescent="0.2">
      <c r="F97" s="88"/>
      <c r="G97" s="88"/>
    </row>
    <row r="98" spans="5:7" ht="32.4" customHeight="1" x14ac:dyDescent="0.2">
      <c r="F98" s="88"/>
      <c r="G98" s="88"/>
    </row>
    <row r="99" spans="5:7" ht="32.4" hidden="1" customHeight="1" x14ac:dyDescent="0.2">
      <c r="E99" s="88"/>
      <c r="F99" s="88"/>
      <c r="G99" s="88"/>
    </row>
    <row r="102" spans="5:7" ht="23.4" hidden="1" customHeight="1" x14ac:dyDescent="0.2"/>
  </sheetData>
  <sheetProtection algorithmName="SHA-512" hashValue="bBpPd2XMvgCIShp4Zj7e+Z9GBzsnlcegodzuTdQ0tpNop6sPUw9UcZ5zoSe99wN7Ue3h9j0b/eHn2mSdbGPiYA==" saltValue="3JTOYnG9qBfdNKdAEQMQVg==" spinCount="100000" sheet="1" objects="1" scenarios="1"/>
  <mergeCells count="37">
    <mergeCell ref="A76:F76"/>
    <mergeCell ref="A77:F77"/>
    <mergeCell ref="B95:C95"/>
    <mergeCell ref="A27:B27"/>
    <mergeCell ref="A53:G53"/>
    <mergeCell ref="E32:G32"/>
    <mergeCell ref="A67:G67"/>
    <mergeCell ref="A30:B30"/>
    <mergeCell ref="A54:B54"/>
    <mergeCell ref="D69:F69"/>
    <mergeCell ref="A34:G34"/>
    <mergeCell ref="A35:B35"/>
    <mergeCell ref="A38:B38"/>
    <mergeCell ref="A41:B41"/>
    <mergeCell ref="A73:G73"/>
    <mergeCell ref="A75:F75"/>
    <mergeCell ref="A21:G21"/>
    <mergeCell ref="A15:A18"/>
    <mergeCell ref="A2:G2"/>
    <mergeCell ref="A23:A25"/>
    <mergeCell ref="A55:A66"/>
    <mergeCell ref="B1:F1"/>
    <mergeCell ref="D95:E95"/>
    <mergeCell ref="D96:E96"/>
    <mergeCell ref="A50:G50"/>
    <mergeCell ref="A43:G43"/>
    <mergeCell ref="B96:C96"/>
    <mergeCell ref="A45:B45"/>
    <mergeCell ref="A48:B48"/>
    <mergeCell ref="A3:G3"/>
    <mergeCell ref="A22:B22"/>
    <mergeCell ref="A4:B4"/>
    <mergeCell ref="A8:B8"/>
    <mergeCell ref="A14:B14"/>
    <mergeCell ref="A11:B11"/>
    <mergeCell ref="E19:G19"/>
    <mergeCell ref="A74:F74"/>
  </mergeCells>
  <phoneticPr fontId="1"/>
  <hyperlinks>
    <hyperlink ref="A43" r:id="rId1" xr:uid="{00000000-0004-0000-0000-000000000000}"/>
  </hyperlinks>
  <printOptions horizontalCentered="1"/>
  <pageMargins left="0.55000000000000004" right="0" top="0.56000000000000005" bottom="0.53" header="0.39" footer="0.55000000000000004"/>
  <pageSetup scale="65" orientation="portrait" horizontalDpi="4294967292" verticalDpi="4294967292" r:id="rId2"/>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4" manualBreakCount="4">
    <brk id="19" max="51" man="1"/>
    <brk id="32" max="51" man="1"/>
    <brk id="51" max="51" man="1"/>
    <brk id="98" max="5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2" sqref="A12"/>
    </sheetView>
  </sheetViews>
  <sheetFormatPr defaultRowHeight="12.6" x14ac:dyDescent="0.2"/>
  <cols>
    <col min="1" max="1" width="163" bestFit="1" customWidth="1"/>
  </cols>
  <sheetData>
    <row r="1" spans="1:1" ht="13.2" x14ac:dyDescent="0.25">
      <c r="A1" s="87" t="s">
        <v>128</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6" x14ac:dyDescent="0.2"/>
  <cols>
    <col min="1" max="1" width="14.6328125" customWidth="1"/>
  </cols>
  <sheetData>
    <row r="2" spans="1:2" x14ac:dyDescent="0.2">
      <c r="A2" t="s">
        <v>129</v>
      </c>
      <c r="B2" s="63">
        <v>1</v>
      </c>
    </row>
    <row r="3" spans="1:2" x14ac:dyDescent="0.2">
      <c r="A3" s="64" t="s">
        <v>130</v>
      </c>
      <c r="B3" s="65" t="s">
        <v>131</v>
      </c>
    </row>
    <row r="4" spans="1:2" x14ac:dyDescent="0.2">
      <c r="A4" s="64" t="s">
        <v>132</v>
      </c>
      <c r="B4" s="66">
        <v>1</v>
      </c>
    </row>
    <row r="5" spans="1:2" x14ac:dyDescent="0.2">
      <c r="A5" s="64" t="s">
        <v>133</v>
      </c>
      <c r="B5" s="66">
        <v>2025</v>
      </c>
    </row>
    <row r="6" spans="1:2" x14ac:dyDescent="0.2">
      <c r="A6" s="64"/>
    </row>
    <row r="7" spans="1:2" ht="17.399999999999999" x14ac:dyDescent="0.3">
      <c r="A7" s="67"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election activeCell="C8" sqref="C8"/>
    </sheetView>
  </sheetViews>
  <sheetFormatPr defaultRowHeight="12.6" x14ac:dyDescent="0.2"/>
  <cols>
    <col min="2" max="2" width="10" bestFit="1" customWidth="1"/>
    <col min="3" max="3" width="31" bestFit="1" customWidth="1"/>
  </cols>
  <sheetData>
    <row r="1" spans="1:3" x14ac:dyDescent="0.2">
      <c r="A1" s="108" t="s">
        <v>135</v>
      </c>
      <c r="B1" s="108" t="s">
        <v>136</v>
      </c>
      <c r="C1" s="108" t="s">
        <v>137</v>
      </c>
    </row>
    <row r="2" spans="1:3" x14ac:dyDescent="0.2">
      <c r="A2" s="109">
        <v>1</v>
      </c>
      <c r="B2" s="110">
        <v>44196</v>
      </c>
      <c r="C2" s="64" t="s">
        <v>138</v>
      </c>
    </row>
    <row r="3" spans="1:3" x14ac:dyDescent="0.2">
      <c r="A3" s="109"/>
      <c r="B3" s="110"/>
    </row>
    <row r="4" spans="1:3" x14ac:dyDescent="0.2">
      <c r="A4" s="109"/>
      <c r="B4" s="110"/>
    </row>
    <row r="5" spans="1:3" x14ac:dyDescent="0.2">
      <c r="A5" s="109"/>
      <c r="B5" s="110"/>
    </row>
    <row r="6" spans="1:3" x14ac:dyDescent="0.2">
      <c r="A6" s="109"/>
      <c r="B6" s="110"/>
    </row>
    <row r="7" spans="1:3" x14ac:dyDescent="0.2">
      <c r="A7" s="109"/>
      <c r="B7" s="1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DE183-FA09-4806-B2CE-705F89A8A6C7}">
  <ds:schemaRefs>
    <ds:schemaRef ds:uri="http://purl.org/dc/elements/1.1/"/>
    <ds:schemaRef ds:uri="http://schemas.microsoft.com/office/2006/documentManagement/types"/>
    <ds:schemaRef ds:uri="http://schemas.microsoft.com/office/2006/metadata/properties"/>
    <ds:schemaRef ds:uri="3a0a26ad-673a-4fec-bfcd-9999ec2c4634"/>
    <ds:schemaRef ds:uri="http://purl.org/dc/dcmitype/"/>
    <ds:schemaRef ds:uri="http://purl.org/dc/terms/"/>
    <ds:schemaRef ds:uri="http://schemas.microsoft.com/office/infopath/2007/PartnerControls"/>
    <ds:schemaRef ds:uri="http://schemas.openxmlformats.org/package/2006/metadata/core-properties"/>
    <ds:schemaRef ds:uri="cdf8d4ea-74c8-4be1-aeb0-bca783ecfdd7"/>
    <ds:schemaRef ds:uri="http://www.w3.org/XML/1998/namespace"/>
  </ds:schemaRefs>
</ds:datastoreItem>
</file>

<file path=customXml/itemProps2.xml><?xml version="1.0" encoding="utf-8"?>
<ds:datastoreItem xmlns:ds="http://schemas.openxmlformats.org/officeDocument/2006/customXml" ds:itemID="{25052053-5685-4747-95B1-2668BC3A2A73}">
  <ds:schemaRefs>
    <ds:schemaRef ds:uri="http://schemas.microsoft.com/sharepoint/v3/contenttype/forms"/>
  </ds:schemaRefs>
</ds:datastoreItem>
</file>

<file path=customXml/itemProps3.xml><?xml version="1.0" encoding="utf-8"?>
<ds:datastoreItem xmlns:ds="http://schemas.openxmlformats.org/officeDocument/2006/customXml" ds:itemID="{C22DA85B-4E13-4DAD-975C-2AA5D32B6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Accessibility Disclaimer</vt:lpstr>
      <vt:lpstr>Version Control</vt:lpstr>
      <vt:lpstr>Revision History</vt:lpstr>
      <vt:lpstr>'Eligible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2024-12-18T19:27:29Z</cp:lastPrinted>
  <dcterms:created xsi:type="dcterms:W3CDTF">2006-11-22T17:43:49Z</dcterms:created>
  <dcterms:modified xsi:type="dcterms:W3CDTF">2024-12-18T19:27:32Z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